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T:\General\01_AUDASA\17_FIRMES\3_Campañas y ensayos\2021\01_PliegoFirmes\MBC CO\edit\"/>
    </mc:Choice>
  </mc:AlternateContent>
  <xr:revisionPtr revIDLastSave="0" documentId="13_ncr:1_{766D3E58-88C3-4FFB-8EBF-439FC25AB952}" xr6:coauthVersionLast="47" xr6:coauthVersionMax="47" xr10:uidLastSave="{00000000-0000-0000-0000-000000000000}"/>
  <bookViews>
    <workbookView xWindow="28680" yWindow="-120" windowWidth="19440" windowHeight="15000" tabRatio="754" activeTab="1" xr2:uid="{00000000-000D-0000-FFFF-FFFF00000000}"/>
  </bookViews>
  <sheets>
    <sheet name="ANEXO I Mediciones MBC CO" sheetId="5" r:id="rId1"/>
    <sheet name="Anexo II Modelo MBC CO" sheetId="6" r:id="rId2"/>
  </sheets>
  <definedNames>
    <definedName name="_xlnm.Print_Area" localSheetId="0">'ANEXO I Mediciones MBC CO'!$A$1:$K$204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1" i="5" l="1"/>
  <c r="F200" i="5"/>
  <c r="H200" i="5" s="1"/>
  <c r="F199" i="5"/>
  <c r="H199" i="5" s="1"/>
  <c r="F197" i="5"/>
  <c r="H197" i="5" s="1"/>
  <c r="F196" i="5"/>
  <c r="H196" i="5" s="1"/>
  <c r="F195" i="5"/>
  <c r="H195" i="5" s="1"/>
  <c r="F190" i="5"/>
  <c r="H190" i="5" s="1"/>
  <c r="F189" i="5"/>
  <c r="H189" i="5" s="1"/>
  <c r="F188" i="5"/>
  <c r="H188" i="5" s="1"/>
  <c r="F187" i="5"/>
  <c r="H187" i="5" s="1"/>
  <c r="H181" i="5"/>
  <c r="F169" i="5"/>
  <c r="H169" i="5" s="1"/>
  <c r="F168" i="5"/>
  <c r="H168" i="5" s="1"/>
  <c r="F167" i="5"/>
  <c r="H167" i="5" s="1"/>
  <c r="F166" i="5"/>
  <c r="H166" i="5" s="1"/>
  <c r="F165" i="5"/>
  <c r="H165" i="5" s="1"/>
  <c r="F164" i="5"/>
  <c r="H164" i="5" s="1"/>
  <c r="F163" i="5"/>
  <c r="H163" i="5" s="1"/>
  <c r="F162" i="5"/>
  <c r="H162" i="5" s="1"/>
  <c r="F161" i="5"/>
  <c r="H161" i="5" s="1"/>
  <c r="F160" i="5"/>
  <c r="H160" i="5" s="1"/>
  <c r="F159" i="5"/>
  <c r="H159" i="5" s="1"/>
  <c r="F158" i="5"/>
  <c r="H158" i="5" s="1"/>
  <c r="F157" i="5"/>
  <c r="H157" i="5" s="1"/>
  <c r="F156" i="5"/>
  <c r="H156" i="5" s="1"/>
  <c r="F155" i="5"/>
  <c r="H155" i="5" s="1"/>
  <c r="F154" i="5"/>
  <c r="H154" i="5" s="1"/>
  <c r="H147" i="5"/>
  <c r="H146" i="5"/>
  <c r="H145" i="5"/>
  <c r="H144" i="5"/>
  <c r="H143" i="5"/>
  <c r="H142" i="5"/>
  <c r="H141" i="5"/>
  <c r="H140" i="5"/>
  <c r="H139" i="5"/>
  <c r="H138" i="5"/>
  <c r="H137" i="5"/>
  <c r="H136" i="5"/>
  <c r="H135" i="5"/>
  <c r="H134" i="5"/>
  <c r="H133" i="5"/>
  <c r="H132" i="5"/>
  <c r="H131" i="5"/>
  <c r="H130" i="5"/>
  <c r="H129" i="5"/>
  <c r="H128" i="5"/>
  <c r="H127" i="5"/>
  <c r="H126" i="5"/>
  <c r="H125" i="5"/>
  <c r="H124" i="5"/>
  <c r="H123" i="5"/>
  <c r="H122" i="5"/>
  <c r="H121" i="5"/>
  <c r="H120" i="5"/>
  <c r="H119" i="5"/>
  <c r="H118" i="5"/>
  <c r="H116" i="5"/>
  <c r="H115" i="5"/>
  <c r="H114" i="5"/>
  <c r="H113" i="5"/>
  <c r="H112" i="5"/>
  <c r="H111" i="5"/>
  <c r="H110" i="5"/>
  <c r="H106" i="5"/>
  <c r="H95" i="5"/>
  <c r="H94" i="5"/>
  <c r="H86" i="5"/>
  <c r="H85" i="5"/>
  <c r="H84" i="5"/>
  <c r="H83" i="5"/>
  <c r="H82" i="5"/>
  <c r="H81" i="5"/>
  <c r="H80" i="5"/>
  <c r="H79" i="5"/>
  <c r="H78" i="5"/>
  <c r="H77" i="5"/>
  <c r="H76" i="5"/>
  <c r="H75" i="5"/>
  <c r="H74" i="5"/>
  <c r="H73" i="5"/>
  <c r="H72" i="5"/>
  <c r="H71" i="5"/>
  <c r="H70" i="5"/>
  <c r="H69" i="5"/>
  <c r="H68" i="5"/>
  <c r="H67" i="5"/>
  <c r="H65" i="5"/>
  <c r="H64" i="5"/>
  <c r="H63" i="5"/>
  <c r="H62" i="5"/>
  <c r="F54" i="5"/>
  <c r="H54" i="5" s="1"/>
  <c r="F53" i="5"/>
  <c r="H53" i="5" s="1"/>
  <c r="F52" i="5"/>
  <c r="H52" i="5" s="1"/>
  <c r="F51" i="5"/>
  <c r="H51" i="5" s="1"/>
  <c r="F50" i="5"/>
  <c r="H50" i="5" s="1"/>
  <c r="F49" i="5"/>
  <c r="H49" i="5" s="1"/>
  <c r="F48" i="5"/>
  <c r="H48" i="5" s="1"/>
  <c r="F47" i="5"/>
  <c r="H47" i="5" s="1"/>
  <c r="G46" i="5"/>
  <c r="F46" i="5"/>
  <c r="H35" i="5"/>
  <c r="H38" i="5" s="1"/>
  <c r="H26" i="5"/>
  <c r="H25" i="5"/>
  <c r="H24" i="5"/>
  <c r="H23" i="5"/>
  <c r="H22" i="5"/>
  <c r="H21" i="5"/>
  <c r="H12" i="5"/>
  <c r="H11" i="5"/>
  <c r="H10" i="5"/>
  <c r="H8" i="5"/>
  <c r="H7" i="5"/>
  <c r="H6" i="5"/>
  <c r="H96" i="5" l="1"/>
  <c r="H46" i="5"/>
  <c r="H55" i="5" s="1"/>
  <c r="H56" i="5" s="1"/>
  <c r="H117" i="5"/>
  <c r="H87" i="5"/>
  <c r="H9" i="5"/>
  <c r="H28" i="5"/>
  <c r="H13" i="5"/>
  <c r="H198" i="5"/>
  <c r="H202" i="5"/>
  <c r="H170" i="5"/>
  <c r="H191" i="5"/>
  <c r="H27" i="5"/>
  <c r="H66" i="5"/>
  <c r="H148" i="5"/>
  <c r="H204" i="5" l="1"/>
  <c r="M170" i="5"/>
  <c r="M171" i="5" s="1"/>
  <c r="O171" i="5" s="1"/>
  <c r="O172" i="5" s="1"/>
  <c r="O173" i="5" s="1"/>
</calcChain>
</file>

<file path=xl/sharedStrings.xml><?xml version="1.0" encoding="utf-8"?>
<sst xmlns="http://schemas.openxmlformats.org/spreadsheetml/2006/main" count="703" uniqueCount="141">
  <si>
    <t>Fresado y reposición BBTM11B</t>
  </si>
  <si>
    <t>Precio Unitario</t>
  </si>
  <si>
    <t>Importe</t>
  </si>
  <si>
    <t>m2</t>
  </si>
  <si>
    <t>Fresado de firme existente por medios mecánicos hasta una profundidad de 3cm, incluso carga y transporte a vertedero autorizado. La posterior aplicación de riego de adherencia con C60B4ADH (0,7kg/m2 de dotación mínima) y finalmente el extendido de 3 cm de mezcla tipo BB TM 11 B incluyendo fabricación, transporte, extendido y compactación incluido betún PMB 45/80-60 con una dotación mínima de 4,75% en peso sobre la mezcla y relación filler-betún 1,0.</t>
  </si>
  <si>
    <t>Parte proporcional saneos localizados 6cm BBTM11B (3%)</t>
  </si>
  <si>
    <t>Fresado de firme existente por medios mecánicos hasta una profundidad de 6 cm, incluso carga y transporte a vertedero autorizado; posterior aplicación de riego de adherencia con C60B4ADH (0,5kg/m2 de dotación mínima) y finalmente el extendido de 6 cm de mezcla tipo AC16surf S incluyendo fabricación, transporte, extendido y compactación incluido betún B 50/70 con una dotación mínima de 4,5% en peso sobre la mezcla y relación filler-betún 1,0.</t>
  </si>
  <si>
    <t>Ramales completos F8R8</t>
  </si>
  <si>
    <t>Fresado de firme existente por medios mecánicos hasta una profundidad de 8 cm, incluso carga y transporte a vertedero autorizado; posterior aplicación de riego de adherencia con C60B4ADH (0,5kg/m2 de dotación mínima) y finalmente el extendido de 8 cm de mezcla tipo AC16surf S incluyendo fabricación, transporte, extendido y compactación incluido betún B 50/70 con una dotación mínima de 4,5% en peso sobre la mezcla y relación filler-betún 1,0.</t>
  </si>
  <si>
    <t>Refuerzos en ramales F6R6</t>
  </si>
  <si>
    <t>Fresado de firme existente por medios mecánicos hasta una profundidad de 6 cm, incluso carga y transporte a vertedero autorizado. La posterior aplicación de riego de adherencia con C60B4ADH (0,5kg/m2 de dotación mínima) y finalmente el extendido de 6 cm de mezcla tipo AC16surf S incluyendo fabricación, transporte, extendido y compactación incluido betún B 50/70 con una dotación mínima de 4,5% en peso sobre la mezcla y relación filler-betún 1,0.</t>
  </si>
  <si>
    <t>Fresado y reposición SMA-11</t>
  </si>
  <si>
    <t>Extendido capa SMA-5 2cm + p.p.Saneos previos</t>
  </si>
  <si>
    <t>Capa de espesor medio de 2 cm de mezcla en caliente tipo SMA-5, transportado, extendido y compactado mediante medios mecánicos con betún 50/70, fibras de celulosa y árido de Portodemouros. Incluye riego de adherencia con emulsión termoadherente modificada con dotación 0,7 kg/m2. Incluye parte de proporcional de fresado para arranque y fin.</t>
  </si>
  <si>
    <t>Saneos 6cm AC16 (10% en ramales, previo a la extensión de SMA)</t>
  </si>
  <si>
    <t xml:space="preserve">Fresado y reposición AC16SURF S </t>
  </si>
  <si>
    <t>Saneos localizados 6cm</t>
  </si>
  <si>
    <t>Parte proporcional saneos localizados 6cm AC16SURF S previo MicroF (3%)</t>
  </si>
  <si>
    <t>Saneos localizados 8cm</t>
  </si>
  <si>
    <t>Fresado de firme existente por medios mecánicos hasta una profundidad de 8 cm, incluso carga y transporte a vertedero autorizado; posterior aplicación de riego de adherencia con C60B4ADH (0,5kg/m2 de dotación mínima) y finalmente el extendido de 6 cm de mezcla tipo AC16surf D incluyendo fabricación, transporte, extendido y compactación incluido betún BC 50/70 con una dotación mínima de 4,5% en peso sobre la mezcla y relación filler-betún 1,0.</t>
  </si>
  <si>
    <t>SANEOS LOCALIZADOS 6 cm</t>
  </si>
  <si>
    <t>Parte proporcional saneos localizados 6cm AC16SURF S previo MicroF (5%)</t>
  </si>
  <si>
    <t>M2 Riego de adherencia</t>
  </si>
  <si>
    <t>M2</t>
  </si>
  <si>
    <t>M2 Aplicación de riego de adherencia con C60B4ADH (0,5kg/m2 de dotación mínima).</t>
  </si>
  <si>
    <t>Cuñas de ramales asociadas al recrecido de arcenes F4R4</t>
  </si>
  <si>
    <t>Fresado y reposición de 3cm de SMA-11</t>
  </si>
  <si>
    <t>Saneos localizados 12cm</t>
  </si>
  <si>
    <t>Medición</t>
  </si>
  <si>
    <t>2.- ACTUACIONES EN PEAJES</t>
  </si>
  <si>
    <t>3.- ACTUACIONES EN DIFERENTES PUNTOS DEL TRONCO DE LA AP-9</t>
  </si>
  <si>
    <t>4.- ACTUACIONES EN DIFERENTES PUNTOS DEL TRONCO DE LA AP-9F</t>
  </si>
  <si>
    <t>1.ACTUACIONES EN RAMALES DE LA AP-9 Y AP-9F</t>
  </si>
  <si>
    <t>TRAMO</t>
  </si>
  <si>
    <t>ENLACE</t>
  </si>
  <si>
    <t>RAMAL</t>
  </si>
  <si>
    <t>LARGO (m)</t>
  </si>
  <si>
    <t>ANCHO (m)</t>
  </si>
  <si>
    <t>SUPERFICIE (m2)</t>
  </si>
  <si>
    <t>ESPESOR (cm)</t>
  </si>
  <si>
    <t>MEZCLA BITUMINOSA EN CALIENTE</t>
  </si>
  <si>
    <t>BARCALA-MACENDA</t>
  </si>
  <si>
    <t>MACENDA</t>
  </si>
  <si>
    <t>R. Entrada dirección Santiago</t>
  </si>
  <si>
    <t>8cm</t>
  </si>
  <si>
    <t>SANTIAGO N-SANTIAGO S</t>
  </si>
  <si>
    <t>SANTIAGO NORTE</t>
  </si>
  <si>
    <t>RSD</t>
  </si>
  <si>
    <t>SANTIAGO S-PADRÓN</t>
  </si>
  <si>
    <t>PADRÓN</t>
  </si>
  <si>
    <t>Ramal exterior</t>
  </si>
  <si>
    <t>CORUÑA-BARCALA</t>
  </si>
  <si>
    <t>BARCALA</t>
  </si>
  <si>
    <t>R. Salida creciente</t>
  </si>
  <si>
    <t>6cm</t>
  </si>
  <si>
    <t>MIÑO - FENE</t>
  </si>
  <si>
    <t>MIÑO</t>
  </si>
  <si>
    <t>6 cm</t>
  </si>
  <si>
    <t>CABANAS</t>
  </si>
  <si>
    <t>Rexterior</t>
  </si>
  <si>
    <t>CUATRO CAMINOS</t>
  </si>
  <si>
    <t>cuña RSD</t>
  </si>
  <si>
    <t>var</t>
  </si>
  <si>
    <t>3cm</t>
  </si>
  <si>
    <t>SMA11</t>
  </si>
  <si>
    <t>cuña RS-&gt; Santiago</t>
  </si>
  <si>
    <t>cuña RS -&gt; A-6 Arteixo</t>
  </si>
  <si>
    <t>MACENDA-SANTIAGO</t>
  </si>
  <si>
    <t>AMEIXEIRA</t>
  </si>
  <si>
    <t>RSC + cuña</t>
  </si>
  <si>
    <t>REC + cuña</t>
  </si>
  <si>
    <t>RSD + cuña</t>
  </si>
  <si>
    <t>Ramal Salida A-6 Arteixo</t>
  </si>
  <si>
    <t>2cm</t>
  </si>
  <si>
    <t>SMA5</t>
  </si>
  <si>
    <t>CECEBRE-GUISAMO</t>
  </si>
  <si>
    <t>GUISAMO</t>
  </si>
  <si>
    <t>RE Creciente</t>
  </si>
  <si>
    <t>RS Decreciente</t>
  </si>
  <si>
    <t>GUISAMO-FENE</t>
  </si>
  <si>
    <t>P.P. saneos ramales con SMA-5 (3%)</t>
  </si>
  <si>
    <t>PEAJE</t>
  </si>
  <si>
    <t>Peaje de Cecebre</t>
  </si>
  <si>
    <t>DECRECIENTE</t>
  </si>
  <si>
    <t>CRECIENTE</t>
  </si>
  <si>
    <t>Peaje de Sigüeiro</t>
  </si>
  <si>
    <t>TRAMO PPKK 09+900 - 15+650 («BARCALA - MACENDA»)</t>
  </si>
  <si>
    <t>SENTIDO</t>
  </si>
  <si>
    <t>PK ini</t>
  </si>
  <si>
    <t>PK fin</t>
  </si>
  <si>
    <t>AP-9</t>
  </si>
  <si>
    <t>3 cm</t>
  </si>
  <si>
    <t>F3R3 BBTM11B</t>
  </si>
  <si>
    <t>PARTE PROPORCIONAL DE SANEOS PREVIO EXTENDIDO BBTM11B 3% superficie total</t>
  </si>
  <si>
    <t>SANEOS TRAMO PPKK 15+650 - 66+500 («MACENDA - SANTIAGO NORTE»)</t>
  </si>
  <si>
    <t>8 cm</t>
  </si>
  <si>
    <t>PARTE PROPORCIONAL DE SANEOS PREVIO EXTENDIDO 2 capas MicroF, 3% superficie total</t>
  </si>
  <si>
    <t>SANEOS TRAMO PPKK 75+000 - 93+000 (SANTIAGO SUR-PADRÓN)</t>
  </si>
  <si>
    <t>TRAMO 0+000F - 3+000F («0F - GUÍSAMO»)</t>
  </si>
  <si>
    <t>AP-9F</t>
  </si>
  <si>
    <t>SANEOS TRAMO PPKK 03+000F-36+000F («GUISAMO-FERROL»)</t>
  </si>
  <si>
    <t>PARTE PROPORCIONAL DE SANEOS PREVIO EXTENDIDO 2 capas MicroF, 5% superficie total</t>
  </si>
  <si>
    <t>RECRECIDO DE ARCENES EN EL TRONCO DE LA AP-9F</t>
  </si>
  <si>
    <t>CRE</t>
  </si>
  <si>
    <t>DEC</t>
  </si>
  <si>
    <t>16F</t>
  </si>
  <si>
    <t>RSC AS Miño</t>
  </si>
  <si>
    <t>SMA-11</t>
  </si>
  <si>
    <t>REC AS Miño</t>
  </si>
  <si>
    <t>RSD AS Miño</t>
  </si>
  <si>
    <t>RED AS Miño</t>
  </si>
  <si>
    <t>21F</t>
  </si>
  <si>
    <t>RSC Cabanas</t>
  </si>
  <si>
    <t>REC Cabanas</t>
  </si>
  <si>
    <t>RSD Cabanas</t>
  </si>
  <si>
    <t>RED Cabanas</t>
  </si>
  <si>
    <t>AP-9M</t>
  </si>
  <si>
    <t>C.I.</t>
  </si>
  <si>
    <t>12 cm</t>
  </si>
  <si>
    <t>repartidos en 5 baches</t>
  </si>
  <si>
    <t>Subtotal</t>
  </si>
  <si>
    <t>TOTAL SIN IVA</t>
  </si>
  <si>
    <t>TOTAL CON IVA</t>
  </si>
  <si>
    <t>Fresado de firme existente por medios mecánicos hasta una profundidad de 8 cm, incluso carga y transporte a vertedero autorizado; posterior aplicación de riego de adherencia con C60B4ADH (0,5kg/m2 de dotación mínima) y finalmente el extendido de 6 cm de mezcla tipo AC16surf S incluyendo fabricación, transporte, extendido y compactación incluido betún BC 50/70 con una dotación mínima de 4,5% en peso sobre la mezcla y relación filler-betún 1,0.</t>
  </si>
  <si>
    <t>M2 Fabricación, transporte, extendido y compactación de 4 cm de mezcla tipo AC16surf S, incluido betún B 50/70 con una dotación mínima de 4,5% en peso sobre la mezcla y relación filler-betún 1,0.</t>
  </si>
  <si>
    <t>M2 M.B.C tipo AC16 surf S (4 cm)</t>
  </si>
  <si>
    <t xml:space="preserve">Fresado de firme existente por medios mecánicos hasta una profundidad de 3cm, incluso carga y transporte a vertedero autorizado, transporte, extendido y compactado mediante medios mecánicos de capa de un espesor medio de 3 cm de mezcla en caliente tipo SMA-11, con betún 50/70, fibras de celulosa y árido de Portodemouros. Incluye riego de adherencia con emulsión termoadherente modificada con dotación 0,7 kg/m2. </t>
  </si>
  <si>
    <t>Fresado de firme existente por medios mecánicos hasta una profundidad de 12 cm, incluso carga y transporte a vertedero autorizado; posterior aplicación de riego de adherencia con C60B4ADH (0,5kg/m2 de dotación mínima) y finalmente el extendido de 6 cm de mezcla tipo AC16surf S incluyendo fabricación, transporte, extendido y compactación incluido betún B 50/70 con una dotación mínima de 4,5% en peso sobre la mezcla y relación filler-betún 1,0.</t>
  </si>
  <si>
    <t>Fresado de firme existente por medios mecánicos hasta una profundidad de 8 cm, incluso carga y transporte a vertedero autorizado; posterior aplicación de riego de adherencia con C60B4ADH (0,5kg/m2 de dotación mínima) y finalmente el extendido de 6 cm de mezcla tipo AC16surf S incluyendo fabricación, transporte, extendido y compactación incluido betún B 50/70 con una dotación mínima de 4,5% en peso sobre la mezcla y relación filler-betún 1,0.</t>
  </si>
  <si>
    <t>1. ACTUACIONES EN RAMALES DE LA A9-9 Y AP-9F</t>
  </si>
  <si>
    <t>2. ACTUACIONES EN PEAJES</t>
  </si>
  <si>
    <t>3. ACTUACIONES EN DIFERENTES PUNTOS DEL TRONCO DE LA AP-9</t>
  </si>
  <si>
    <t>4. ACTUACIONES EN DIFERENTES PUNTOS DEL TRONCO DE LA AP-9F</t>
  </si>
  <si>
    <t>RECRECIDO DE ARCENES EN LA AP-9F: TRAMO GUISAMO FERROL</t>
  </si>
  <si>
    <t>5. ACTUACIONES EN DIFERENTES PUNTOS DEL TRONCO DE LA AP-9M (CONEXIÓN A-6)</t>
  </si>
  <si>
    <t>AP-9 y  AP-9F</t>
  </si>
  <si>
    <t>5. ACTUACIONES EN DIFERENTES PUNTOS DE LA AP-9M (Conexión A-6)</t>
  </si>
  <si>
    <t>Rodadura</t>
  </si>
  <si>
    <t>Saneos</t>
  </si>
  <si>
    <t>Fecha - sello y firma de la empresa</t>
  </si>
  <si>
    <t>AC16 SURF 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</si>
</sst>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0\+000"/>
    <numFmt numFmtId="165" formatCode="0.0"/>
    <numFmt numFmtId="166" formatCode="#,##0\ _€"/>
    <numFmt numFmtId="167" formatCode="#,##0.0000\ _€"/>
    <numFmt numFmtId="168" formatCode="#,##0.00\ _€"/>
    <numFmt numFmtId="169" formatCode="#,##0.0"/>
    <numFmt numFmtId="170" formatCode="#,##0.000"/>
  </numFmts>
  <fonts count="9" x14ac:knownFonts="1">
    <font>
      <sz val="11"/>
      <color theme="1"/>
      <name val="Calibri"/>
      <family val="2"/>
      <scheme val="minor"/>
    </font>
    <font>
      <b/>
      <sz val="11"/>
      <color rgb="FFFF0000"/>
      <name val="Book Antiqua"/>
      <family val="1"/>
    </font>
    <font>
      <sz val="11"/>
      <color rgb="FFFF0000"/>
      <name val="Book Antiqua"/>
      <family val="1"/>
    </font>
    <font>
      <sz val="11"/>
      <color theme="1"/>
      <name val="Book Antiqua"/>
      <family val="1"/>
    </font>
    <font>
      <sz val="11"/>
      <name val="Book Antiqua"/>
      <family val="1"/>
    </font>
    <font>
      <b/>
      <sz val="11"/>
      <color theme="1"/>
      <name val="Book Antiqua"/>
      <family val="1"/>
    </font>
    <font>
      <b/>
      <sz val="11"/>
      <color indexed="8"/>
      <name val="Book Antiqua"/>
      <family val="1"/>
    </font>
    <font>
      <b/>
      <sz val="11"/>
      <name val="Book Antiqua"/>
      <family val="1"/>
    </font>
    <font>
      <sz val="11"/>
      <color indexed="56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9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70">
    <xf numFmtId="0" fontId="0" fillId="0" borderId="0" xfId="0"/>
    <xf numFmtId="0" fontId="3" fillId="0" borderId="0" xfId="0" applyFont="1"/>
    <xf numFmtId="0" fontId="3" fillId="2" borderId="0" xfId="0" applyFont="1" applyFill="1"/>
    <xf numFmtId="0" fontId="4" fillId="0" borderId="0" xfId="0" applyFont="1"/>
    <xf numFmtId="0" fontId="3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4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 wrapText="1"/>
    </xf>
    <xf numFmtId="4" fontId="3" fillId="4" borderId="0" xfId="0" applyNumberFormat="1" applyFont="1" applyFill="1" applyAlignment="1">
      <alignment horizontal="center" vertical="center"/>
    </xf>
    <xf numFmtId="0" fontId="7" fillId="0" borderId="0" xfId="0" applyFont="1"/>
    <xf numFmtId="0" fontId="3" fillId="3" borderId="2" xfId="0" applyFont="1" applyFill="1" applyBorder="1" applyAlignment="1">
      <alignment horizontal="center" vertical="center"/>
    </xf>
    <xf numFmtId="4" fontId="3" fillId="0" borderId="0" xfId="0" applyNumberFormat="1" applyFont="1"/>
    <xf numFmtId="4" fontId="7" fillId="0" borderId="0" xfId="0" applyNumberFormat="1" applyFont="1"/>
    <xf numFmtId="0" fontId="3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4" fontId="3" fillId="2" borderId="0" xfId="0" applyNumberFormat="1" applyFont="1" applyFill="1" applyAlignment="1">
      <alignment horizontal="center" vertical="center"/>
    </xf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horizontal="center"/>
    </xf>
    <xf numFmtId="4" fontId="1" fillId="0" borderId="0" xfId="0" applyNumberFormat="1" applyFont="1"/>
    <xf numFmtId="0" fontId="3" fillId="4" borderId="0" xfId="0" applyFont="1" applyFill="1"/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left" vertical="center" wrapText="1"/>
    </xf>
    <xf numFmtId="4" fontId="4" fillId="0" borderId="0" xfId="0" applyNumberFormat="1" applyFont="1"/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4" fontId="5" fillId="0" borderId="0" xfId="0" applyNumberFormat="1" applyFont="1"/>
    <xf numFmtId="0" fontId="3" fillId="0" borderId="0" xfId="0" applyFont="1" applyFill="1"/>
    <xf numFmtId="4" fontId="3" fillId="0" borderId="0" xfId="0" applyNumberFormat="1" applyFont="1" applyFill="1" applyAlignment="1">
      <alignment horizontal="center" vertical="center"/>
    </xf>
    <xf numFmtId="0" fontId="7" fillId="0" borderId="0" xfId="0" applyFont="1" applyFill="1"/>
    <xf numFmtId="0" fontId="4" fillId="0" borderId="2" xfId="0" applyFont="1" applyFill="1" applyBorder="1"/>
    <xf numFmtId="0" fontId="4" fillId="0" borderId="0" xfId="0" applyFont="1" applyFill="1"/>
    <xf numFmtId="4" fontId="7" fillId="0" borderId="0" xfId="0" applyNumberFormat="1" applyFont="1" applyFill="1"/>
    <xf numFmtId="0" fontId="3" fillId="0" borderId="2" xfId="0" applyFont="1" applyFill="1" applyBorder="1"/>
    <xf numFmtId="0" fontId="3" fillId="0" borderId="2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4" fontId="7" fillId="0" borderId="0" xfId="0" applyNumberFormat="1" applyFont="1" applyFill="1" applyAlignment="1">
      <alignment vertical="top"/>
    </xf>
    <xf numFmtId="4" fontId="4" fillId="0" borderId="0" xfId="0" applyNumberFormat="1" applyFont="1" applyFill="1"/>
    <xf numFmtId="0" fontId="4" fillId="0" borderId="7" xfId="0" applyFont="1" applyFill="1" applyBorder="1"/>
    <xf numFmtId="0" fontId="4" fillId="0" borderId="0" xfId="0" applyFont="1" applyFill="1" applyBorder="1"/>
    <xf numFmtId="0" fontId="3" fillId="0" borderId="8" xfId="0" applyFont="1" applyBorder="1"/>
    <xf numFmtId="0" fontId="5" fillId="0" borderId="7" xfId="0" applyFont="1" applyFill="1" applyBorder="1"/>
    <xf numFmtId="0" fontId="3" fillId="0" borderId="0" xfId="0" applyFont="1" applyFill="1" applyBorder="1"/>
    <xf numFmtId="0" fontId="3" fillId="0" borderId="8" xfId="0" applyFont="1" applyFill="1" applyBorder="1"/>
    <xf numFmtId="0" fontId="3" fillId="0" borderId="2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left" vertical="center" wrapText="1"/>
    </xf>
    <xf numFmtId="0" fontId="2" fillId="0" borderId="7" xfId="0" applyFont="1" applyFill="1" applyBorder="1"/>
    <xf numFmtId="0" fontId="2" fillId="0" borderId="0" xfId="0" applyFont="1" applyFill="1" applyBorder="1"/>
    <xf numFmtId="4" fontId="2" fillId="0" borderId="8" xfId="0" applyNumberFormat="1" applyFont="1" applyFill="1" applyBorder="1"/>
    <xf numFmtId="0" fontId="3" fillId="0" borderId="7" xfId="0" applyFont="1" applyBorder="1"/>
    <xf numFmtId="0" fontId="3" fillId="0" borderId="0" xfId="0" applyFont="1" applyBorder="1"/>
    <xf numFmtId="0" fontId="5" fillId="0" borderId="0" xfId="0" applyFont="1"/>
    <xf numFmtId="167" fontId="3" fillId="0" borderId="0" xfId="0" applyNumberFormat="1" applyFont="1"/>
    <xf numFmtId="3" fontId="5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166" fontId="3" fillId="0" borderId="0" xfId="0" applyNumberFormat="1" applyFont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164" fontId="5" fillId="5" borderId="1" xfId="0" applyNumberFormat="1" applyFont="1" applyFill="1" applyBorder="1" applyAlignment="1">
      <alignment horizontal="center" vertical="center" wrapText="1"/>
    </xf>
    <xf numFmtId="164" fontId="5" fillId="5" borderId="6" xfId="0" applyNumberFormat="1" applyFont="1" applyFill="1" applyBorder="1" applyAlignment="1">
      <alignment horizontal="center" vertical="center" wrapText="1"/>
    </xf>
    <xf numFmtId="3" fontId="5" fillId="5" borderId="1" xfId="0" applyNumberFormat="1" applyFont="1" applyFill="1" applyBorder="1" applyAlignment="1">
      <alignment horizontal="center" vertical="center" wrapText="1"/>
    </xf>
    <xf numFmtId="165" fontId="5" fillId="5" borderId="1" xfId="0" applyNumberFormat="1" applyFont="1" applyFill="1" applyBorder="1" applyAlignment="1">
      <alignment horizontal="center" vertical="center" wrapText="1"/>
    </xf>
    <xf numFmtId="166" fontId="5" fillId="5" borderId="1" xfId="0" applyNumberFormat="1" applyFont="1" applyFill="1" applyBorder="1" applyAlignment="1">
      <alignment horizontal="center" vertical="center" wrapText="1"/>
    </xf>
    <xf numFmtId="166" fontId="5" fillId="5" borderId="9" xfId="0" applyNumberFormat="1" applyFont="1" applyFill="1" applyBorder="1" applyAlignment="1">
      <alignment horizontal="center" vertical="center" wrapText="1"/>
    </xf>
    <xf numFmtId="0" fontId="3" fillId="0" borderId="10" xfId="0" applyFont="1" applyBorder="1"/>
    <xf numFmtId="164" fontId="3" fillId="0" borderId="1" xfId="0" applyNumberFormat="1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165" fontId="3" fillId="0" borderId="3" xfId="0" applyNumberFormat="1" applyFont="1" applyBorder="1" applyAlignment="1">
      <alignment horizontal="center" vertical="center"/>
    </xf>
    <xf numFmtId="166" fontId="3" fillId="0" borderId="3" xfId="0" applyNumberFormat="1" applyFont="1" applyBorder="1" applyAlignment="1">
      <alignment horizontal="center" vertical="center"/>
    </xf>
    <xf numFmtId="0" fontId="3" fillId="0" borderId="11" xfId="0" applyFont="1" applyBorder="1"/>
    <xf numFmtId="164" fontId="3" fillId="0" borderId="4" xfId="0" applyNumberFormat="1" applyFont="1" applyBorder="1" applyAlignment="1">
      <alignment horizontal="center" vertical="center"/>
    </xf>
    <xf numFmtId="164" fontId="3" fillId="0" borderId="11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165" fontId="3" fillId="0" borderId="4" xfId="0" applyNumberFormat="1" applyFont="1" applyBorder="1" applyAlignment="1">
      <alignment horizontal="center" vertical="center"/>
    </xf>
    <xf numFmtId="166" fontId="3" fillId="0" borderId="4" xfId="0" applyNumberFormat="1" applyFont="1" applyBorder="1" applyAlignment="1">
      <alignment horizontal="center" vertical="center"/>
    </xf>
    <xf numFmtId="164" fontId="3" fillId="0" borderId="12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0" fontId="3" fillId="0" borderId="1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4" xfId="0" applyFont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3" xfId="0" applyNumberFormat="1" applyFont="1" applyBorder="1" applyAlignment="1">
      <alignment horizontal="center" vertical="center"/>
    </xf>
    <xf numFmtId="166" fontId="3" fillId="0" borderId="13" xfId="0" applyNumberFormat="1" applyFont="1" applyBorder="1" applyAlignment="1">
      <alignment horizontal="center" vertical="center"/>
    </xf>
    <xf numFmtId="0" fontId="3" fillId="0" borderId="5" xfId="0" applyFont="1" applyBorder="1"/>
    <xf numFmtId="164" fontId="3" fillId="0" borderId="14" xfId="0" applyNumberFormat="1" applyFont="1" applyBorder="1" applyAlignment="1">
      <alignment horizontal="center" vertical="center"/>
    </xf>
    <xf numFmtId="3" fontId="3" fillId="0" borderId="14" xfId="0" applyNumberFormat="1" applyFont="1" applyBorder="1" applyAlignment="1">
      <alignment horizontal="center" vertical="center"/>
    </xf>
    <xf numFmtId="166" fontId="3" fillId="0" borderId="5" xfId="0" applyNumberFormat="1" applyFont="1" applyBorder="1" applyAlignment="1">
      <alignment horizontal="center" vertical="center"/>
    </xf>
    <xf numFmtId="166" fontId="3" fillId="0" borderId="6" xfId="0" applyNumberFormat="1" applyFont="1" applyBorder="1" applyAlignment="1">
      <alignment horizontal="center" vertical="center"/>
    </xf>
    <xf numFmtId="3" fontId="3" fillId="0" borderId="0" xfId="0" applyNumberFormat="1" applyFont="1"/>
    <xf numFmtId="165" fontId="3" fillId="0" borderId="14" xfId="0" applyNumberFormat="1" applyFont="1" applyBorder="1" applyAlignment="1">
      <alignment horizontal="center" vertical="center"/>
    </xf>
    <xf numFmtId="166" fontId="3" fillId="0" borderId="2" xfId="0" applyNumberFormat="1" applyFont="1" applyBorder="1" applyAlignment="1">
      <alignment horizontal="center" vertical="center"/>
    </xf>
    <xf numFmtId="168" fontId="3" fillId="0" borderId="0" xfId="0" applyNumberFormat="1" applyFont="1"/>
    <xf numFmtId="3" fontId="5" fillId="5" borderId="2" xfId="0" applyNumberFormat="1" applyFont="1" applyFill="1" applyBorder="1" applyAlignment="1">
      <alignment horizontal="center" vertical="center" wrapText="1"/>
    </xf>
    <xf numFmtId="165" fontId="5" fillId="5" borderId="2" xfId="0" applyNumberFormat="1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/>
    </xf>
    <xf numFmtId="0" fontId="3" fillId="0" borderId="2" xfId="0" applyFont="1" applyBorder="1"/>
    <xf numFmtId="164" fontId="3" fillId="0" borderId="2" xfId="0" applyNumberFormat="1" applyFont="1" applyBorder="1" applyAlignment="1">
      <alignment horizontal="center" vertical="center"/>
    </xf>
    <xf numFmtId="166" fontId="2" fillId="0" borderId="0" xfId="0" applyNumberFormat="1" applyFont="1"/>
    <xf numFmtId="0" fontId="1" fillId="0" borderId="0" xfId="0" applyFont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164" fontId="5" fillId="5" borderId="2" xfId="0" applyNumberFormat="1" applyFont="1" applyFill="1" applyBorder="1" applyAlignment="1">
      <alignment horizontal="center" vertical="center"/>
    </xf>
    <xf numFmtId="164" fontId="5" fillId="5" borderId="14" xfId="0" applyNumberFormat="1" applyFont="1" applyFill="1" applyBorder="1" applyAlignment="1">
      <alignment horizontal="center" vertical="center"/>
    </xf>
    <xf numFmtId="166" fontId="5" fillId="5" borderId="2" xfId="0" applyNumberFormat="1" applyFont="1" applyFill="1" applyBorder="1" applyAlignment="1">
      <alignment horizontal="center" vertical="center" wrapText="1"/>
    </xf>
    <xf numFmtId="166" fontId="5" fillId="5" borderId="6" xfId="0" applyNumberFormat="1" applyFont="1" applyFill="1" applyBorder="1" applyAlignment="1">
      <alignment horizontal="center" vertical="center" wrapText="1"/>
    </xf>
    <xf numFmtId="165" fontId="3" fillId="0" borderId="12" xfId="0" applyNumberFormat="1" applyFont="1" applyBorder="1" applyAlignment="1">
      <alignment horizontal="center" vertical="center"/>
    </xf>
    <xf numFmtId="166" fontId="3" fillId="0" borderId="12" xfId="0" applyNumberFormat="1" applyFont="1" applyBorder="1" applyAlignment="1">
      <alignment horizontal="center" vertical="center"/>
    </xf>
    <xf numFmtId="166" fontId="3" fillId="0" borderId="14" xfId="0" applyNumberFormat="1" applyFont="1" applyBorder="1" applyAlignment="1">
      <alignment horizontal="center" vertical="center"/>
    </xf>
    <xf numFmtId="166" fontId="3" fillId="0" borderId="0" xfId="0" applyNumberFormat="1" applyFont="1"/>
    <xf numFmtId="164" fontId="3" fillId="0" borderId="15" xfId="0" applyNumberFormat="1" applyFont="1" applyBorder="1" applyAlignment="1">
      <alignment horizontal="center" vertical="center"/>
    </xf>
    <xf numFmtId="3" fontId="3" fillId="0" borderId="15" xfId="0" applyNumberFormat="1" applyFont="1" applyBorder="1" applyAlignment="1">
      <alignment horizontal="center" vertical="center"/>
    </xf>
    <xf numFmtId="165" fontId="3" fillId="0" borderId="15" xfId="0" applyNumberFormat="1" applyFont="1" applyBorder="1" applyAlignment="1">
      <alignment horizontal="center" vertical="center"/>
    </xf>
    <xf numFmtId="166" fontId="3" fillId="0" borderId="15" xfId="0" applyNumberFormat="1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16" xfId="0" applyFont="1" applyBorder="1"/>
    <xf numFmtId="164" fontId="3" fillId="0" borderId="16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3" fontId="3" fillId="0" borderId="16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169" fontId="3" fillId="0" borderId="1" xfId="0" applyNumberFormat="1" applyFont="1" applyBorder="1" applyAlignment="1">
      <alignment horizontal="center" vertical="center"/>
    </xf>
    <xf numFmtId="169" fontId="3" fillId="0" borderId="1" xfId="0" applyNumberFormat="1" applyFont="1" applyBorder="1" applyAlignment="1">
      <alignment horizontal="center"/>
    </xf>
    <xf numFmtId="169" fontId="3" fillId="0" borderId="3" xfId="0" applyNumberFormat="1" applyFont="1" applyBorder="1" applyAlignment="1">
      <alignment horizontal="center" vertical="center"/>
    </xf>
    <xf numFmtId="169" fontId="3" fillId="0" borderId="3" xfId="0" applyNumberFormat="1" applyFont="1" applyBorder="1" applyAlignment="1">
      <alignment horizontal="center"/>
    </xf>
    <xf numFmtId="169" fontId="3" fillId="0" borderId="4" xfId="0" applyNumberFormat="1" applyFont="1" applyBorder="1" applyAlignment="1">
      <alignment horizontal="center" vertical="center"/>
    </xf>
    <xf numFmtId="169" fontId="3" fillId="0" borderId="4" xfId="0" applyNumberFormat="1" applyFont="1" applyBorder="1" applyAlignment="1">
      <alignment horizontal="center"/>
    </xf>
    <xf numFmtId="170" fontId="5" fillId="0" borderId="0" xfId="0" applyNumberFormat="1" applyFont="1" applyAlignment="1">
      <alignment horizontal="center" vertical="center"/>
    </xf>
    <xf numFmtId="0" fontId="5" fillId="2" borderId="0" xfId="0" applyFont="1" applyFill="1"/>
    <xf numFmtId="0" fontId="5" fillId="0" borderId="2" xfId="0" applyFont="1" applyBorder="1" applyAlignment="1">
      <alignment horizontal="center" vertical="center" wrapText="1"/>
    </xf>
    <xf numFmtId="4" fontId="3" fillId="4" borderId="2" xfId="0" applyNumberFormat="1" applyFont="1" applyFill="1" applyBorder="1" applyAlignment="1">
      <alignment horizontal="center" vertical="center"/>
    </xf>
    <xf numFmtId="4" fontId="3" fillId="3" borderId="2" xfId="0" applyNumberFormat="1" applyFont="1" applyFill="1" applyBorder="1" applyAlignment="1">
      <alignment horizontal="center" vertical="center"/>
    </xf>
    <xf numFmtId="4" fontId="3" fillId="3" borderId="0" xfId="0" applyNumberFormat="1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/>
    </xf>
    <xf numFmtId="4" fontId="3" fillId="3" borderId="0" xfId="0" applyNumberFormat="1" applyFont="1" applyFill="1" applyBorder="1" applyAlignment="1">
      <alignment horizontal="center" vertical="center"/>
    </xf>
    <xf numFmtId="4" fontId="3" fillId="3" borderId="8" xfId="0" applyNumberFormat="1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horizontal="center" vertical="center"/>
    </xf>
    <xf numFmtId="4" fontId="4" fillId="0" borderId="0" xfId="0" applyNumberFormat="1" applyFont="1" applyFill="1" applyAlignment="1">
      <alignment horizontal="center" vertical="center"/>
    </xf>
    <xf numFmtId="4" fontId="3" fillId="0" borderId="2" xfId="0" applyNumberFormat="1" applyFont="1" applyFill="1" applyBorder="1" applyAlignment="1">
      <alignment horizontal="center" vertical="center"/>
    </xf>
    <xf numFmtId="0" fontId="5" fillId="0" borderId="0" xfId="0" applyFont="1" applyFill="1"/>
    <xf numFmtId="0" fontId="3" fillId="0" borderId="17" xfId="0" applyFont="1" applyBorder="1"/>
    <xf numFmtId="0" fontId="3" fillId="0" borderId="0" xfId="0" applyFont="1" applyAlignment="1">
      <alignment horizontal="right"/>
    </xf>
    <xf numFmtId="0" fontId="5" fillId="0" borderId="0" xfId="0" applyFont="1" applyFill="1" applyAlignment="1">
      <alignment horizontal="right"/>
    </xf>
    <xf numFmtId="164" fontId="4" fillId="0" borderId="0" xfId="0" applyNumberFormat="1" applyFont="1" applyFill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  <xf numFmtId="165" fontId="4" fillId="0" borderId="0" xfId="0" applyNumberFormat="1" applyFont="1" applyFill="1" applyAlignment="1">
      <alignment horizontal="center" vertical="center"/>
    </xf>
    <xf numFmtId="166" fontId="4" fillId="0" borderId="0" xfId="0" applyNumberFormat="1" applyFont="1" applyFill="1" applyAlignment="1">
      <alignment horizontal="center" vertical="center"/>
    </xf>
    <xf numFmtId="166" fontId="7" fillId="0" borderId="0" xfId="0" applyNumberFormat="1" applyFont="1" applyFill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164" fontId="7" fillId="0" borderId="2" xfId="0" applyNumberFormat="1" applyFont="1" applyFill="1" applyBorder="1" applyAlignment="1">
      <alignment horizontal="center" vertical="center"/>
    </xf>
    <xf numFmtId="164" fontId="7" fillId="0" borderId="14" xfId="0" applyNumberFormat="1" applyFont="1" applyFill="1" applyBorder="1" applyAlignment="1">
      <alignment horizontal="center" vertical="center"/>
    </xf>
    <xf numFmtId="3" fontId="7" fillId="0" borderId="2" xfId="0" applyNumberFormat="1" applyFont="1" applyFill="1" applyBorder="1" applyAlignment="1">
      <alignment horizontal="center" vertical="center" wrapText="1"/>
    </xf>
    <xf numFmtId="165" fontId="7" fillId="0" borderId="2" xfId="0" applyNumberFormat="1" applyFont="1" applyFill="1" applyBorder="1" applyAlignment="1">
      <alignment horizontal="center" vertical="center" wrapText="1"/>
    </xf>
    <xf numFmtId="166" fontId="7" fillId="0" borderId="2" xfId="0" applyNumberFormat="1" applyFont="1" applyFill="1" applyBorder="1" applyAlignment="1">
      <alignment horizontal="center" vertical="center" wrapText="1"/>
    </xf>
    <xf numFmtId="166" fontId="7" fillId="0" borderId="6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/>
    <xf numFmtId="164" fontId="4" fillId="0" borderId="1" xfId="0" applyNumberFormat="1" applyFont="1" applyFill="1" applyBorder="1" applyAlignment="1">
      <alignment horizontal="center" vertical="center"/>
    </xf>
    <xf numFmtId="164" fontId="4" fillId="0" borderId="12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165" fontId="4" fillId="0" borderId="12" xfId="0" applyNumberFormat="1" applyFont="1" applyFill="1" applyBorder="1" applyAlignment="1">
      <alignment horizontal="center" vertical="center"/>
    </xf>
    <xf numFmtId="166" fontId="4" fillId="0" borderId="12" xfId="0" applyNumberFormat="1" applyFont="1" applyFill="1" applyBorder="1" applyAlignment="1">
      <alignment horizontal="center" vertical="center"/>
    </xf>
    <xf numFmtId="166" fontId="4" fillId="0" borderId="1" xfId="0" applyNumberFormat="1" applyFont="1" applyFill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 vertical="center"/>
    </xf>
    <xf numFmtId="3" fontId="4" fillId="0" borderId="3" xfId="0" applyNumberFormat="1" applyFont="1" applyFill="1" applyBorder="1" applyAlignment="1">
      <alignment horizontal="center" vertical="center"/>
    </xf>
    <xf numFmtId="166" fontId="4" fillId="0" borderId="3" xfId="0" applyNumberFormat="1" applyFont="1" applyFill="1" applyBorder="1" applyAlignment="1">
      <alignment horizontal="center" vertical="center"/>
    </xf>
    <xf numFmtId="0" fontId="8" fillId="6" borderId="10" xfId="0" applyFont="1" applyFill="1" applyBorder="1" applyAlignment="1">
      <alignment horizontal="center"/>
    </xf>
    <xf numFmtId="0" fontId="8" fillId="6" borderId="7" xfId="0" applyFont="1" applyFill="1" applyBorder="1" applyAlignment="1">
      <alignment horizontal="center"/>
    </xf>
    <xf numFmtId="0" fontId="8" fillId="6" borderId="11" xfId="0" applyFont="1" applyFill="1" applyBorder="1" applyAlignment="1">
      <alignment horizontal="center"/>
    </xf>
    <xf numFmtId="3" fontId="5" fillId="0" borderId="0" xfId="0" applyNumberFormat="1" applyFont="1" applyBorder="1" applyAlignment="1">
      <alignment horizontal="center" vertical="center"/>
    </xf>
    <xf numFmtId="165" fontId="3" fillId="0" borderId="0" xfId="0" applyNumberFormat="1" applyFont="1" applyBorder="1" applyAlignment="1">
      <alignment horizontal="center" vertical="center"/>
    </xf>
    <xf numFmtId="166" fontId="3" fillId="0" borderId="0" xfId="0" applyNumberFormat="1" applyFont="1" applyBorder="1" applyAlignment="1">
      <alignment horizontal="center" vertical="center"/>
    </xf>
    <xf numFmtId="3" fontId="5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165" fontId="4" fillId="0" borderId="2" xfId="0" applyNumberFormat="1" applyFont="1" applyFill="1" applyBorder="1" applyAlignment="1">
      <alignment horizontal="center" vertical="center"/>
    </xf>
    <xf numFmtId="0" fontId="4" fillId="0" borderId="1" xfId="0" applyFont="1" applyFill="1" applyBorder="1"/>
    <xf numFmtId="165" fontId="4" fillId="0" borderId="1" xfId="0" applyNumberFormat="1" applyFont="1" applyFill="1" applyBorder="1" applyAlignment="1">
      <alignment horizontal="center" vertical="center"/>
    </xf>
    <xf numFmtId="0" fontId="4" fillId="0" borderId="4" xfId="0" applyFont="1" applyFill="1" applyBorder="1"/>
    <xf numFmtId="164" fontId="4" fillId="0" borderId="4" xfId="0" applyNumberFormat="1" applyFont="1" applyFill="1" applyBorder="1" applyAlignment="1">
      <alignment horizontal="center" vertical="center"/>
    </xf>
    <xf numFmtId="164" fontId="4" fillId="0" borderId="15" xfId="0" applyNumberFormat="1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165" fontId="4" fillId="0" borderId="4" xfId="0" applyNumberFormat="1" applyFont="1" applyFill="1" applyBorder="1" applyAlignment="1">
      <alignment horizontal="center" vertical="center"/>
    </xf>
    <xf numFmtId="166" fontId="4" fillId="0" borderId="4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wrapText="1" shrinkToFit="1"/>
    </xf>
    <xf numFmtId="164" fontId="4" fillId="0" borderId="2" xfId="0" applyNumberFormat="1" applyFont="1" applyFill="1" applyBorder="1" applyAlignment="1">
      <alignment horizontal="center" vertical="center"/>
    </xf>
    <xf numFmtId="166" fontId="4" fillId="0" borderId="2" xfId="0" applyNumberFormat="1" applyFont="1" applyFill="1" applyBorder="1" applyAlignment="1">
      <alignment horizontal="center" vertical="center"/>
    </xf>
    <xf numFmtId="3" fontId="7" fillId="0" borderId="1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center"/>
    </xf>
    <xf numFmtId="166" fontId="4" fillId="0" borderId="15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2" fontId="5" fillId="0" borderId="17" xfId="0" applyNumberFormat="1" applyFont="1" applyBorder="1" applyAlignment="1">
      <alignment horizontal="center"/>
    </xf>
    <xf numFmtId="169" fontId="3" fillId="0" borderId="0" xfId="0" applyNumberFormat="1" applyFont="1" applyAlignment="1">
      <alignment horizontal="center" vertical="center"/>
    </xf>
    <xf numFmtId="0" fontId="4" fillId="0" borderId="14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5" fillId="0" borderId="1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166" fontId="7" fillId="0" borderId="5" xfId="0" applyNumberFormat="1" applyFont="1" applyFill="1" applyBorder="1" applyAlignment="1">
      <alignment horizontal="center" vertical="center" wrapText="1"/>
    </xf>
    <xf numFmtId="166" fontId="7" fillId="0" borderId="6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 shrinkToFit="1"/>
    </xf>
    <xf numFmtId="0" fontId="7" fillId="0" borderId="4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166" fontId="4" fillId="0" borderId="14" xfId="0" applyNumberFormat="1" applyFont="1" applyFill="1" applyBorder="1" applyAlignment="1">
      <alignment horizontal="center"/>
    </xf>
    <xf numFmtId="166" fontId="4" fillId="0" borderId="6" xfId="0" applyNumberFormat="1" applyFont="1" applyFill="1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/>
    </xf>
    <xf numFmtId="0" fontId="6" fillId="3" borderId="2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/>
    </xf>
    <xf numFmtId="0" fontId="7" fillId="0" borderId="5" xfId="0" applyFont="1" applyFill="1" applyBorder="1" applyAlignment="1">
      <alignment horizontal="left"/>
    </xf>
    <xf numFmtId="0" fontId="7" fillId="0" borderId="6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right"/>
    </xf>
    <xf numFmtId="0" fontId="3" fillId="0" borderId="18" xfId="0" applyFont="1" applyBorder="1" applyAlignment="1">
      <alignment horizontal="right"/>
    </xf>
    <xf numFmtId="0" fontId="5" fillId="0" borderId="0" xfId="0" applyFont="1" applyBorder="1" applyAlignment="1">
      <alignment horizontal="left" vertical="top"/>
    </xf>
    <xf numFmtId="0" fontId="5" fillId="0" borderId="15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07CF9-611E-46A3-A213-F5E7F22E8268}">
  <sheetPr>
    <pageSetUpPr fitToPage="1"/>
  </sheetPr>
  <dimension ref="A3:O394"/>
  <sheetViews>
    <sheetView showGridLines="0" zoomScale="85" zoomScaleNormal="85" workbookViewId="0">
      <selection activeCell="B6" sqref="B6:B28"/>
    </sheetView>
  </sheetViews>
  <sheetFormatPr baseColWidth="10" defaultColWidth="11.5703125" defaultRowHeight="16.5" x14ac:dyDescent="0.3"/>
  <cols>
    <col min="1" max="1" width="13.140625" style="1" customWidth="1"/>
    <col min="2" max="2" width="24" style="56" bestFit="1" customWidth="1"/>
    <col min="3" max="3" width="32" style="1" customWidth="1"/>
    <col min="4" max="5" width="30.7109375" style="59" customWidth="1"/>
    <col min="6" max="6" width="14.28515625" style="60" customWidth="1"/>
    <col min="7" max="7" width="10.85546875" style="61" customWidth="1"/>
    <col min="8" max="8" width="24" style="60" bestFit="1" customWidth="1"/>
    <col min="9" max="9" width="15.5703125" style="62" customWidth="1"/>
    <col min="10" max="10" width="38.7109375" style="62" customWidth="1"/>
    <col min="11" max="11" width="26.140625" style="57" customWidth="1"/>
    <col min="12" max="12" width="13.42578125" style="1" bestFit="1" customWidth="1"/>
    <col min="13" max="13" width="11.5703125" style="58"/>
    <col min="14" max="16384" width="11.5703125" style="1"/>
  </cols>
  <sheetData>
    <row r="3" spans="1:15" s="58" customFormat="1" x14ac:dyDescent="0.3">
      <c r="A3" s="56" t="s">
        <v>129</v>
      </c>
      <c r="B3" s="56"/>
      <c r="C3" s="1"/>
      <c r="D3" s="59"/>
      <c r="E3" s="59"/>
      <c r="F3" s="60"/>
      <c r="G3" s="61"/>
      <c r="H3" s="60"/>
      <c r="I3" s="62"/>
      <c r="J3" s="62"/>
      <c r="K3" s="57"/>
      <c r="L3" s="1"/>
      <c r="N3" s="1"/>
      <c r="O3" s="1"/>
    </row>
    <row r="5" spans="1:15" s="58" customFormat="1" ht="28.15" customHeight="1" x14ac:dyDescent="0.3">
      <c r="A5" s="1"/>
      <c r="B5" s="56"/>
      <c r="C5" s="63" t="s">
        <v>33</v>
      </c>
      <c r="D5" s="64" t="s">
        <v>34</v>
      </c>
      <c r="E5" s="65" t="s">
        <v>35</v>
      </c>
      <c r="F5" s="66" t="s">
        <v>36</v>
      </c>
      <c r="G5" s="67" t="s">
        <v>37</v>
      </c>
      <c r="H5" s="66" t="s">
        <v>38</v>
      </c>
      <c r="I5" s="68" t="s">
        <v>39</v>
      </c>
      <c r="J5" s="69" t="s">
        <v>40</v>
      </c>
      <c r="K5" s="57"/>
      <c r="L5" s="56"/>
      <c r="N5" s="1"/>
      <c r="O5" s="1"/>
    </row>
    <row r="6" spans="1:15" s="58" customFormat="1" ht="16.5" customHeight="1" x14ac:dyDescent="0.3">
      <c r="A6" s="1"/>
      <c r="B6" s="232" t="s">
        <v>135</v>
      </c>
      <c r="C6" s="70" t="s">
        <v>41</v>
      </c>
      <c r="D6" s="71" t="s">
        <v>42</v>
      </c>
      <c r="E6" s="72" t="s">
        <v>43</v>
      </c>
      <c r="F6" s="73">
        <v>930</v>
      </c>
      <c r="G6" s="74">
        <v>8</v>
      </c>
      <c r="H6" s="73">
        <f>+G6*F6</f>
        <v>7440</v>
      </c>
      <c r="I6" s="75" t="s">
        <v>44</v>
      </c>
      <c r="J6" s="106" t="s">
        <v>140</v>
      </c>
      <c r="K6" s="57"/>
      <c r="L6" s="1"/>
      <c r="N6" s="1"/>
      <c r="O6" s="1"/>
    </row>
    <row r="7" spans="1:15" s="58" customFormat="1" ht="16.5" customHeight="1" x14ac:dyDescent="0.3">
      <c r="A7" s="1"/>
      <c r="B7" s="233"/>
      <c r="C7" s="54" t="s">
        <v>45</v>
      </c>
      <c r="D7" s="76" t="s">
        <v>46</v>
      </c>
      <c r="E7" s="77" t="s">
        <v>47</v>
      </c>
      <c r="F7" s="78">
        <v>75</v>
      </c>
      <c r="G7" s="79">
        <v>8</v>
      </c>
      <c r="H7" s="78">
        <f>+G7*F7</f>
        <v>600</v>
      </c>
      <c r="I7" s="80" t="s">
        <v>44</v>
      </c>
      <c r="J7" s="106" t="s">
        <v>140</v>
      </c>
      <c r="K7" s="57"/>
      <c r="L7" s="1"/>
      <c r="N7" s="1"/>
      <c r="O7" s="1"/>
    </row>
    <row r="8" spans="1:15" s="58" customFormat="1" ht="16.5" customHeight="1" thickBot="1" x14ac:dyDescent="0.35">
      <c r="A8" s="1"/>
      <c r="B8" s="233"/>
      <c r="C8" s="81" t="s">
        <v>48</v>
      </c>
      <c r="D8" s="82" t="s">
        <v>49</v>
      </c>
      <c r="E8" s="83" t="s">
        <v>50</v>
      </c>
      <c r="F8" s="84">
        <v>250</v>
      </c>
      <c r="G8" s="85">
        <v>4.5</v>
      </c>
      <c r="H8" s="78">
        <f>+F8*G8</f>
        <v>1125</v>
      </c>
      <c r="I8" s="86" t="s">
        <v>44</v>
      </c>
      <c r="J8" s="106" t="s">
        <v>140</v>
      </c>
      <c r="K8" s="57"/>
      <c r="L8" s="1"/>
      <c r="N8" s="1"/>
      <c r="O8" s="1"/>
    </row>
    <row r="9" spans="1:15" s="58" customFormat="1" ht="16.5" customHeight="1" thickBot="1" x14ac:dyDescent="0.35">
      <c r="A9" s="1"/>
      <c r="B9" s="233"/>
      <c r="C9" s="54"/>
      <c r="D9" s="59"/>
      <c r="E9" s="87"/>
      <c r="F9" s="60"/>
      <c r="G9" s="197"/>
      <c r="H9" s="199">
        <f>+SUM(H6:H8)</f>
        <v>9165</v>
      </c>
      <c r="I9" s="198"/>
      <c r="J9" s="88"/>
      <c r="K9" s="57"/>
      <c r="L9" s="1"/>
      <c r="N9" s="1"/>
      <c r="O9" s="1"/>
    </row>
    <row r="10" spans="1:15" s="58" customFormat="1" ht="16.5" customHeight="1" x14ac:dyDescent="0.3">
      <c r="A10" s="1"/>
      <c r="B10" s="233"/>
      <c r="C10" s="89" t="s">
        <v>51</v>
      </c>
      <c r="D10" s="71" t="s">
        <v>52</v>
      </c>
      <c r="E10" s="71" t="s">
        <v>53</v>
      </c>
      <c r="F10" s="73">
        <v>150</v>
      </c>
      <c r="G10" s="74">
        <v>7.5</v>
      </c>
      <c r="H10" s="78">
        <f>+G10*F10</f>
        <v>1125</v>
      </c>
      <c r="I10" s="75" t="s">
        <v>54</v>
      </c>
      <c r="J10" s="106" t="s">
        <v>140</v>
      </c>
      <c r="K10" s="57"/>
      <c r="L10" s="1"/>
      <c r="N10" s="1"/>
      <c r="O10" s="1"/>
    </row>
    <row r="11" spans="1:15" s="58" customFormat="1" ht="16.5" customHeight="1" x14ac:dyDescent="0.3">
      <c r="A11" s="1"/>
      <c r="B11" s="233"/>
      <c r="C11" s="90" t="s">
        <v>55</v>
      </c>
      <c r="D11" s="76" t="s">
        <v>56</v>
      </c>
      <c r="E11" s="76" t="s">
        <v>50</v>
      </c>
      <c r="F11" s="78">
        <v>400</v>
      </c>
      <c r="G11" s="79">
        <v>8</v>
      </c>
      <c r="H11" s="78">
        <f>+G11*F11</f>
        <v>3200</v>
      </c>
      <c r="I11" s="80" t="s">
        <v>57</v>
      </c>
      <c r="J11" s="106" t="s">
        <v>140</v>
      </c>
      <c r="K11" s="57"/>
      <c r="L11" s="1"/>
      <c r="N11" s="1"/>
      <c r="O11" s="1"/>
    </row>
    <row r="12" spans="1:15" s="58" customFormat="1" ht="16.5" customHeight="1" thickBot="1" x14ac:dyDescent="0.35">
      <c r="A12" s="1"/>
      <c r="B12" s="233"/>
      <c r="C12" s="91" t="s">
        <v>55</v>
      </c>
      <c r="D12" s="82" t="s">
        <v>58</v>
      </c>
      <c r="E12" s="82" t="s">
        <v>59</v>
      </c>
      <c r="F12" s="84">
        <v>613</v>
      </c>
      <c r="G12" s="85">
        <v>11</v>
      </c>
      <c r="H12" s="78">
        <f>+G12*F12</f>
        <v>6743</v>
      </c>
      <c r="I12" s="86" t="s">
        <v>54</v>
      </c>
      <c r="J12" s="106" t="s">
        <v>140</v>
      </c>
      <c r="K12" s="57"/>
      <c r="L12" s="1"/>
      <c r="N12" s="1"/>
      <c r="O12" s="1"/>
    </row>
    <row r="13" spans="1:15" s="58" customFormat="1" ht="16.5" customHeight="1" thickBot="1" x14ac:dyDescent="0.35">
      <c r="A13" s="1"/>
      <c r="B13" s="234"/>
      <c r="C13" s="90"/>
      <c r="D13" s="76"/>
      <c r="E13" s="93"/>
      <c r="F13" s="78"/>
      <c r="G13" s="200"/>
      <c r="H13" s="199">
        <f>+SUM(H10:H12)</f>
        <v>11068</v>
      </c>
      <c r="I13" s="88"/>
      <c r="J13" s="94"/>
      <c r="K13" s="57"/>
      <c r="L13" s="1"/>
      <c r="N13" s="1"/>
      <c r="O13" s="1"/>
    </row>
    <row r="14" spans="1:15" s="58" customFormat="1" ht="16.5" customHeight="1" x14ac:dyDescent="0.3">
      <c r="A14" s="1"/>
      <c r="B14" s="234"/>
      <c r="C14" s="89" t="s">
        <v>41</v>
      </c>
      <c r="D14" s="71" t="s">
        <v>60</v>
      </c>
      <c r="E14" s="95" t="s">
        <v>61</v>
      </c>
      <c r="F14" s="73" t="s">
        <v>62</v>
      </c>
      <c r="G14" s="74" t="s">
        <v>62</v>
      </c>
      <c r="H14" s="78">
        <v>715</v>
      </c>
      <c r="I14" s="75" t="s">
        <v>63</v>
      </c>
      <c r="J14" s="96" t="s">
        <v>64</v>
      </c>
      <c r="K14" s="57"/>
      <c r="L14" s="1"/>
      <c r="N14" s="1"/>
      <c r="O14" s="1"/>
    </row>
    <row r="15" spans="1:15" s="58" customFormat="1" ht="16.5" customHeight="1" x14ac:dyDescent="0.3">
      <c r="A15" s="1"/>
      <c r="B15" s="234"/>
      <c r="C15" s="90" t="s">
        <v>41</v>
      </c>
      <c r="D15" s="76" t="s">
        <v>42</v>
      </c>
      <c r="E15" s="93" t="s">
        <v>65</v>
      </c>
      <c r="F15" s="78" t="s">
        <v>62</v>
      </c>
      <c r="G15" s="79" t="s">
        <v>62</v>
      </c>
      <c r="H15" s="78">
        <v>1075</v>
      </c>
      <c r="I15" s="80" t="s">
        <v>63</v>
      </c>
      <c r="J15" s="94" t="s">
        <v>64</v>
      </c>
      <c r="K15" s="57"/>
      <c r="L15" s="1"/>
      <c r="N15" s="1"/>
      <c r="O15" s="1"/>
    </row>
    <row r="16" spans="1:15" ht="16.5" customHeight="1" x14ac:dyDescent="0.3">
      <c r="B16" s="234"/>
      <c r="C16" s="90" t="s">
        <v>41</v>
      </c>
      <c r="D16" s="76" t="s">
        <v>42</v>
      </c>
      <c r="E16" s="93" t="s">
        <v>66</v>
      </c>
      <c r="F16" s="78" t="s">
        <v>62</v>
      </c>
      <c r="G16" s="79" t="s">
        <v>62</v>
      </c>
      <c r="H16" s="78">
        <v>735</v>
      </c>
      <c r="I16" s="80" t="s">
        <v>63</v>
      </c>
      <c r="J16" s="94" t="s">
        <v>64</v>
      </c>
    </row>
    <row r="17" spans="1:15" ht="16.5" customHeight="1" x14ac:dyDescent="0.3">
      <c r="B17" s="234"/>
      <c r="C17" s="90" t="s">
        <v>67</v>
      </c>
      <c r="D17" s="76" t="s">
        <v>68</v>
      </c>
      <c r="E17" s="93" t="s">
        <v>69</v>
      </c>
      <c r="F17" s="78" t="s">
        <v>62</v>
      </c>
      <c r="G17" s="79" t="s">
        <v>62</v>
      </c>
      <c r="H17" s="78">
        <v>1812</v>
      </c>
      <c r="I17" s="80" t="s">
        <v>63</v>
      </c>
      <c r="J17" s="94" t="s">
        <v>64</v>
      </c>
    </row>
    <row r="18" spans="1:15" ht="16.5" customHeight="1" x14ac:dyDescent="0.3">
      <c r="B18" s="234"/>
      <c r="C18" s="90" t="s">
        <v>67</v>
      </c>
      <c r="D18" s="76" t="s">
        <v>68</v>
      </c>
      <c r="E18" s="93" t="s">
        <v>70</v>
      </c>
      <c r="F18" s="78" t="s">
        <v>62</v>
      </c>
      <c r="G18" s="79" t="s">
        <v>62</v>
      </c>
      <c r="H18" s="78">
        <v>1882</v>
      </c>
      <c r="I18" s="80" t="s">
        <v>63</v>
      </c>
      <c r="J18" s="88" t="s">
        <v>64</v>
      </c>
    </row>
    <row r="19" spans="1:15" ht="16.5" customHeight="1" x14ac:dyDescent="0.3">
      <c r="B19" s="234"/>
      <c r="C19" s="90" t="s">
        <v>67</v>
      </c>
      <c r="D19" s="76" t="s">
        <v>68</v>
      </c>
      <c r="E19" s="93" t="s">
        <v>71</v>
      </c>
      <c r="F19" s="78" t="s">
        <v>62</v>
      </c>
      <c r="G19" s="79" t="s">
        <v>62</v>
      </c>
      <c r="H19" s="78">
        <v>1524</v>
      </c>
      <c r="I19" s="80" t="s">
        <v>63</v>
      </c>
      <c r="J19" s="88" t="s">
        <v>64</v>
      </c>
    </row>
    <row r="20" spans="1:15" ht="16.5" customHeight="1" thickBot="1" x14ac:dyDescent="0.35">
      <c r="B20" s="234"/>
      <c r="C20" s="91" t="s">
        <v>67</v>
      </c>
      <c r="D20" s="82" t="s">
        <v>68</v>
      </c>
      <c r="E20" s="97" t="s">
        <v>70</v>
      </c>
      <c r="F20" s="84" t="s">
        <v>62</v>
      </c>
      <c r="G20" s="85" t="s">
        <v>62</v>
      </c>
      <c r="H20" s="78">
        <v>1705</v>
      </c>
      <c r="I20" s="86" t="s">
        <v>63</v>
      </c>
      <c r="J20" s="98" t="s">
        <v>64</v>
      </c>
    </row>
    <row r="21" spans="1:15" ht="16.5" customHeight="1" thickBot="1" x14ac:dyDescent="0.35">
      <c r="B21" s="233"/>
      <c r="C21" s="99"/>
      <c r="D21" s="100"/>
      <c r="E21" s="100"/>
      <c r="F21" s="101"/>
      <c r="G21" s="105"/>
      <c r="H21" s="199">
        <f>+SUM(H14:H20)</f>
        <v>9448</v>
      </c>
      <c r="I21" s="125"/>
      <c r="J21" s="103"/>
      <c r="O21" s="104"/>
    </row>
    <row r="22" spans="1:15" ht="16.5" customHeight="1" x14ac:dyDescent="0.3">
      <c r="B22" s="234"/>
      <c r="C22" s="90" t="s">
        <v>41</v>
      </c>
      <c r="D22" s="76" t="s">
        <v>42</v>
      </c>
      <c r="E22" s="93" t="s">
        <v>72</v>
      </c>
      <c r="F22" s="78">
        <v>375</v>
      </c>
      <c r="G22" s="79">
        <v>8</v>
      </c>
      <c r="H22" s="78">
        <f>+G22*F22</f>
        <v>3000</v>
      </c>
      <c r="I22" s="80" t="s">
        <v>73</v>
      </c>
      <c r="J22" s="88" t="s">
        <v>74</v>
      </c>
    </row>
    <row r="23" spans="1:15" ht="16.5" customHeight="1" x14ac:dyDescent="0.3">
      <c r="B23" s="234"/>
      <c r="C23" s="90" t="s">
        <v>75</v>
      </c>
      <c r="D23" s="76" t="s">
        <v>76</v>
      </c>
      <c r="E23" s="93" t="s">
        <v>77</v>
      </c>
      <c r="F23" s="78">
        <v>992</v>
      </c>
      <c r="G23" s="79">
        <v>8</v>
      </c>
      <c r="H23" s="78">
        <f>+G23*F23</f>
        <v>7936</v>
      </c>
      <c r="I23" s="80" t="s">
        <v>73</v>
      </c>
      <c r="J23" s="88" t="s">
        <v>74</v>
      </c>
    </row>
    <row r="24" spans="1:15" ht="16.5" customHeight="1" x14ac:dyDescent="0.3">
      <c r="B24" s="234"/>
      <c r="C24" s="90" t="s">
        <v>75</v>
      </c>
      <c r="D24" s="76" t="s">
        <v>76</v>
      </c>
      <c r="E24" s="93" t="s">
        <v>78</v>
      </c>
      <c r="F24" s="78">
        <v>1365</v>
      </c>
      <c r="G24" s="79">
        <v>8</v>
      </c>
      <c r="H24" s="78">
        <f>+G24*F24</f>
        <v>10920</v>
      </c>
      <c r="I24" s="80" t="s">
        <v>73</v>
      </c>
      <c r="J24" s="88" t="s">
        <v>74</v>
      </c>
    </row>
    <row r="25" spans="1:15" ht="16.5" customHeight="1" x14ac:dyDescent="0.3">
      <c r="B25" s="234"/>
      <c r="C25" s="90" t="s">
        <v>79</v>
      </c>
      <c r="D25" s="76" t="s">
        <v>56</v>
      </c>
      <c r="E25" s="93" t="s">
        <v>77</v>
      </c>
      <c r="F25" s="78">
        <v>276</v>
      </c>
      <c r="G25" s="79">
        <v>8</v>
      </c>
      <c r="H25" s="78">
        <f>+G25*F25</f>
        <v>2208</v>
      </c>
      <c r="I25" s="80" t="s">
        <v>73</v>
      </c>
      <c r="J25" s="88" t="s">
        <v>74</v>
      </c>
    </row>
    <row r="26" spans="1:15" ht="16.5" customHeight="1" thickBot="1" x14ac:dyDescent="0.35">
      <c r="B26" s="234"/>
      <c r="C26" s="91" t="s">
        <v>79</v>
      </c>
      <c r="D26" s="82" t="s">
        <v>56</v>
      </c>
      <c r="E26" s="97" t="s">
        <v>78</v>
      </c>
      <c r="F26" s="84">
        <v>560</v>
      </c>
      <c r="G26" s="85">
        <v>8</v>
      </c>
      <c r="H26" s="78">
        <f>+G26*F26</f>
        <v>4480</v>
      </c>
      <c r="I26" s="86" t="s">
        <v>73</v>
      </c>
      <c r="J26" s="98" t="s">
        <v>74</v>
      </c>
    </row>
    <row r="27" spans="1:15" ht="16.5" customHeight="1" thickBot="1" x14ac:dyDescent="0.35">
      <c r="B27" s="234"/>
      <c r="C27" s="54"/>
      <c r="H27" s="199">
        <f>+SUM(H22:H26)</f>
        <v>28544</v>
      </c>
      <c r="J27" s="88"/>
      <c r="L27" s="196"/>
    </row>
    <row r="28" spans="1:15" ht="16.5" customHeight="1" thickBot="1" x14ac:dyDescent="0.35">
      <c r="B28" s="235"/>
      <c r="C28" s="99" t="s">
        <v>80</v>
      </c>
      <c r="D28" s="100"/>
      <c r="E28" s="100"/>
      <c r="F28" s="101"/>
      <c r="G28" s="105"/>
      <c r="H28" s="199">
        <f>0.05*SUM(H22:H26)</f>
        <v>1427.2</v>
      </c>
      <c r="I28" s="103" t="s">
        <v>57</v>
      </c>
      <c r="J28" s="106" t="s">
        <v>140</v>
      </c>
      <c r="L28" s="107"/>
    </row>
    <row r="29" spans="1:15" x14ac:dyDescent="0.3">
      <c r="H29" s="58"/>
    </row>
    <row r="30" spans="1:15" x14ac:dyDescent="0.3">
      <c r="H30" s="58"/>
    </row>
    <row r="31" spans="1:15" x14ac:dyDescent="0.3">
      <c r="H31" s="58"/>
    </row>
    <row r="32" spans="1:15" s="57" customFormat="1" x14ac:dyDescent="0.3">
      <c r="A32" s="56" t="s">
        <v>130</v>
      </c>
      <c r="B32" s="56"/>
      <c r="C32" s="1"/>
      <c r="D32" s="59"/>
      <c r="E32" s="59"/>
      <c r="F32" s="60"/>
      <c r="G32" s="61"/>
      <c r="H32" s="60"/>
      <c r="I32" s="62"/>
      <c r="J32" s="62"/>
      <c r="L32" s="1"/>
      <c r="M32" s="58"/>
      <c r="N32" s="1"/>
      <c r="O32" s="1"/>
    </row>
    <row r="34" spans="1:15" s="57" customFormat="1" ht="30" x14ac:dyDescent="0.3">
      <c r="A34" s="1"/>
      <c r="B34" s="30"/>
      <c r="C34" s="236" t="s">
        <v>81</v>
      </c>
      <c r="D34" s="237"/>
      <c r="E34" s="238"/>
      <c r="F34" s="179" t="s">
        <v>36</v>
      </c>
      <c r="G34" s="180" t="s">
        <v>37</v>
      </c>
      <c r="H34" s="179" t="s">
        <v>38</v>
      </c>
      <c r="I34" s="239" t="s">
        <v>40</v>
      </c>
      <c r="J34" s="240"/>
      <c r="L34" s="1"/>
      <c r="M34" s="58"/>
      <c r="N34" s="1"/>
      <c r="O34" s="1"/>
    </row>
    <row r="35" spans="1:15" s="57" customFormat="1" x14ac:dyDescent="0.3">
      <c r="A35" s="1"/>
      <c r="B35" s="241" t="s">
        <v>82</v>
      </c>
      <c r="C35" s="203" t="s">
        <v>83</v>
      </c>
      <c r="D35" s="184">
        <v>15200</v>
      </c>
      <c r="E35" s="185" t="s">
        <v>82</v>
      </c>
      <c r="F35" s="186">
        <v>200</v>
      </c>
      <c r="G35" s="204">
        <v>30</v>
      </c>
      <c r="H35" s="191">
        <f>+G35*F35</f>
        <v>6000</v>
      </c>
      <c r="I35" s="189" t="s">
        <v>57</v>
      </c>
      <c r="J35" s="189" t="s">
        <v>140</v>
      </c>
      <c r="L35" s="1"/>
      <c r="M35" s="58"/>
      <c r="N35" s="1"/>
      <c r="O35" s="1"/>
    </row>
    <row r="36" spans="1:15" s="57" customFormat="1" x14ac:dyDescent="0.3">
      <c r="A36" s="1"/>
      <c r="B36" s="242"/>
      <c r="C36" s="205" t="s">
        <v>83</v>
      </c>
      <c r="D36" s="206">
        <v>15100</v>
      </c>
      <c r="E36" s="207" t="s">
        <v>82</v>
      </c>
      <c r="F36" s="208" t="s">
        <v>62</v>
      </c>
      <c r="G36" s="209" t="s">
        <v>62</v>
      </c>
      <c r="H36" s="208">
        <v>3000</v>
      </c>
      <c r="I36" s="210" t="s">
        <v>57</v>
      </c>
      <c r="J36" s="210" t="s">
        <v>140</v>
      </c>
      <c r="L36" s="1"/>
      <c r="M36" s="58"/>
      <c r="N36" s="1"/>
      <c r="O36" s="1"/>
    </row>
    <row r="37" spans="1:15" s="57" customFormat="1" ht="17.25" thickBot="1" x14ac:dyDescent="0.35">
      <c r="A37" s="1"/>
      <c r="B37" s="211" t="s">
        <v>85</v>
      </c>
      <c r="C37" s="31" t="s">
        <v>84</v>
      </c>
      <c r="D37" s="212">
        <v>55000</v>
      </c>
      <c r="E37" s="212" t="s">
        <v>85</v>
      </c>
      <c r="F37" s="201" t="s">
        <v>62</v>
      </c>
      <c r="G37" s="202" t="s">
        <v>62</v>
      </c>
      <c r="H37" s="186">
        <v>1250</v>
      </c>
      <c r="I37" s="213" t="s">
        <v>54</v>
      </c>
      <c r="J37" s="213" t="s">
        <v>140</v>
      </c>
      <c r="L37" s="1"/>
      <c r="M37" s="58"/>
      <c r="N37" s="1"/>
      <c r="O37" s="1"/>
    </row>
    <row r="38" spans="1:15" s="57" customFormat="1" ht="17.25" thickBot="1" x14ac:dyDescent="0.35">
      <c r="A38" s="1"/>
      <c r="B38" s="30"/>
      <c r="C38" s="32"/>
      <c r="D38" s="171"/>
      <c r="E38" s="171"/>
      <c r="F38" s="172"/>
      <c r="G38" s="173"/>
      <c r="H38" s="214">
        <f>SUM(H35:H37)</f>
        <v>10250</v>
      </c>
      <c r="I38" s="174"/>
      <c r="J38" s="174"/>
      <c r="L38" s="1"/>
      <c r="M38" s="58"/>
      <c r="N38" s="1"/>
      <c r="O38" s="1"/>
    </row>
    <row r="39" spans="1:15" s="57" customFormat="1" x14ac:dyDescent="0.3">
      <c r="A39" s="1"/>
      <c r="B39" s="56"/>
      <c r="C39" s="1"/>
      <c r="D39" s="59"/>
      <c r="E39" s="59"/>
      <c r="F39" s="60"/>
      <c r="G39" s="61"/>
      <c r="H39" s="58"/>
      <c r="I39" s="62"/>
      <c r="J39" s="62"/>
      <c r="L39" s="1"/>
      <c r="M39" s="58"/>
      <c r="N39" s="1"/>
      <c r="O39" s="1"/>
    </row>
    <row r="41" spans="1:15" s="57" customFormat="1" x14ac:dyDescent="0.3">
      <c r="A41" s="56" t="s">
        <v>131</v>
      </c>
      <c r="B41" s="56"/>
      <c r="C41" s="1"/>
      <c r="D41" s="59"/>
      <c r="E41" s="59"/>
      <c r="F41" s="60"/>
      <c r="G41" s="61"/>
      <c r="H41" s="60"/>
      <c r="I41" s="62"/>
      <c r="J41" s="62"/>
      <c r="L41" s="1"/>
      <c r="M41" s="58"/>
      <c r="N41" s="1"/>
      <c r="O41" s="1"/>
    </row>
    <row r="43" spans="1:15" s="57" customFormat="1" x14ac:dyDescent="0.3">
      <c r="A43" s="1"/>
      <c r="B43" s="170"/>
      <c r="C43" s="56" t="s">
        <v>86</v>
      </c>
      <c r="D43" s="59"/>
      <c r="E43" s="59"/>
      <c r="F43" s="60"/>
      <c r="G43" s="61"/>
      <c r="H43" s="60"/>
      <c r="I43" s="62"/>
      <c r="J43" s="62"/>
      <c r="L43" s="1"/>
      <c r="M43" s="58"/>
      <c r="N43" s="1"/>
      <c r="O43" s="1"/>
    </row>
    <row r="45" spans="1:15" s="58" customFormat="1" ht="30" x14ac:dyDescent="0.3">
      <c r="A45" s="1"/>
      <c r="B45" s="30"/>
      <c r="C45" s="176" t="s">
        <v>87</v>
      </c>
      <c r="D45" s="177" t="s">
        <v>88</v>
      </c>
      <c r="E45" s="178" t="s">
        <v>89</v>
      </c>
      <c r="F45" s="179" t="s">
        <v>36</v>
      </c>
      <c r="G45" s="180" t="s">
        <v>37</v>
      </c>
      <c r="H45" s="179" t="s">
        <v>38</v>
      </c>
      <c r="I45" s="181" t="s">
        <v>39</v>
      </c>
      <c r="J45" s="182" t="s">
        <v>40</v>
      </c>
      <c r="K45" s="57"/>
      <c r="L45" s="17"/>
      <c r="N45" s="1"/>
      <c r="O45" s="1"/>
    </row>
    <row r="46" spans="1:15" s="58" customFormat="1" x14ac:dyDescent="0.3">
      <c r="A46" s="1"/>
      <c r="B46" s="243" t="s">
        <v>90</v>
      </c>
      <c r="C46" s="183" t="s">
        <v>84</v>
      </c>
      <c r="D46" s="184">
        <v>9900</v>
      </c>
      <c r="E46" s="185">
        <v>14150</v>
      </c>
      <c r="F46" s="186">
        <f t="shared" ref="F46:F54" si="0">+ABS(E46-D46)</f>
        <v>4250</v>
      </c>
      <c r="G46" s="187">
        <f>3.5+0.1+0.2</f>
        <v>3.8000000000000003</v>
      </c>
      <c r="H46" s="186">
        <f t="shared" ref="H46:H54" si="1">+G46*F46</f>
        <v>16150.000000000002</v>
      </c>
      <c r="I46" s="188" t="s">
        <v>91</v>
      </c>
      <c r="J46" s="189" t="s">
        <v>92</v>
      </c>
      <c r="K46" s="57"/>
      <c r="L46" s="17"/>
      <c r="N46" s="1"/>
      <c r="O46" s="1"/>
    </row>
    <row r="47" spans="1:15" s="58" customFormat="1" x14ac:dyDescent="0.3">
      <c r="A47" s="1"/>
      <c r="B47" s="244"/>
      <c r="C47" s="32" t="s">
        <v>84</v>
      </c>
      <c r="D47" s="190">
        <v>12100</v>
      </c>
      <c r="E47" s="171">
        <v>12850</v>
      </c>
      <c r="F47" s="191">
        <f t="shared" si="0"/>
        <v>750</v>
      </c>
      <c r="G47" s="173">
        <v>3.8</v>
      </c>
      <c r="H47" s="191">
        <f t="shared" si="1"/>
        <v>2850</v>
      </c>
      <c r="I47" s="174" t="s">
        <v>91</v>
      </c>
      <c r="J47" s="192" t="s">
        <v>92</v>
      </c>
      <c r="K47" s="57"/>
      <c r="L47" s="17"/>
      <c r="N47" s="1"/>
      <c r="O47" s="1"/>
    </row>
    <row r="48" spans="1:15" s="58" customFormat="1" x14ac:dyDescent="0.3">
      <c r="A48" s="1"/>
      <c r="B48" s="244"/>
      <c r="C48" s="32" t="s">
        <v>84</v>
      </c>
      <c r="D48" s="190">
        <v>13750</v>
      </c>
      <c r="E48" s="171">
        <v>15850</v>
      </c>
      <c r="F48" s="191">
        <f t="shared" si="0"/>
        <v>2100</v>
      </c>
      <c r="G48" s="173">
        <v>3.8</v>
      </c>
      <c r="H48" s="191">
        <f t="shared" si="1"/>
        <v>7980</v>
      </c>
      <c r="I48" s="174" t="s">
        <v>91</v>
      </c>
      <c r="J48" s="192" t="s">
        <v>92</v>
      </c>
      <c r="K48" s="57"/>
      <c r="L48" s="17"/>
      <c r="N48" s="1"/>
      <c r="O48" s="1"/>
    </row>
    <row r="49" spans="1:15" s="58" customFormat="1" x14ac:dyDescent="0.3">
      <c r="A49" s="1"/>
      <c r="B49" s="244"/>
      <c r="C49" s="32" t="s">
        <v>84</v>
      </c>
      <c r="D49" s="190">
        <v>13750</v>
      </c>
      <c r="E49" s="171">
        <v>15850</v>
      </c>
      <c r="F49" s="191">
        <f t="shared" si="0"/>
        <v>2100</v>
      </c>
      <c r="G49" s="173">
        <v>3.8</v>
      </c>
      <c r="H49" s="191">
        <f t="shared" si="1"/>
        <v>7980</v>
      </c>
      <c r="I49" s="174" t="s">
        <v>91</v>
      </c>
      <c r="J49" s="192" t="s">
        <v>92</v>
      </c>
      <c r="K49" s="57"/>
      <c r="L49" s="17"/>
      <c r="N49" s="1"/>
      <c r="O49" s="1"/>
    </row>
    <row r="50" spans="1:15" s="58" customFormat="1" x14ac:dyDescent="0.3">
      <c r="A50" s="1"/>
      <c r="B50" s="244"/>
      <c r="C50" s="32" t="s">
        <v>84</v>
      </c>
      <c r="D50" s="190">
        <v>14575</v>
      </c>
      <c r="E50" s="171">
        <v>15850</v>
      </c>
      <c r="F50" s="191">
        <f t="shared" si="0"/>
        <v>1275</v>
      </c>
      <c r="G50" s="173">
        <v>3.8</v>
      </c>
      <c r="H50" s="191">
        <f t="shared" si="1"/>
        <v>4845</v>
      </c>
      <c r="I50" s="174" t="s">
        <v>91</v>
      </c>
      <c r="J50" s="192" t="s">
        <v>92</v>
      </c>
      <c r="K50" s="57"/>
      <c r="L50" s="17"/>
      <c r="N50" s="1"/>
      <c r="O50" s="1"/>
    </row>
    <row r="51" spans="1:15" s="58" customFormat="1" x14ac:dyDescent="0.3">
      <c r="A51" s="1"/>
      <c r="B51" s="244"/>
      <c r="C51" s="32" t="s">
        <v>84</v>
      </c>
      <c r="D51" s="190">
        <v>15750</v>
      </c>
      <c r="E51" s="171">
        <v>15850</v>
      </c>
      <c r="F51" s="191">
        <f t="shared" si="0"/>
        <v>100</v>
      </c>
      <c r="G51" s="173">
        <v>3.8</v>
      </c>
      <c r="H51" s="191">
        <f t="shared" si="1"/>
        <v>380</v>
      </c>
      <c r="I51" s="174" t="s">
        <v>91</v>
      </c>
      <c r="J51" s="192" t="s">
        <v>92</v>
      </c>
      <c r="K51" s="57"/>
      <c r="L51" s="17"/>
      <c r="N51" s="1"/>
      <c r="O51" s="1"/>
    </row>
    <row r="52" spans="1:15" s="58" customFormat="1" x14ac:dyDescent="0.3">
      <c r="A52" s="1"/>
      <c r="B52" s="244"/>
      <c r="C52" s="32" t="s">
        <v>83</v>
      </c>
      <c r="D52" s="190">
        <v>13250</v>
      </c>
      <c r="E52" s="171">
        <v>13100</v>
      </c>
      <c r="F52" s="191">
        <f t="shared" si="0"/>
        <v>150</v>
      </c>
      <c r="G52" s="173">
        <v>3.8</v>
      </c>
      <c r="H52" s="191">
        <f t="shared" si="1"/>
        <v>570</v>
      </c>
      <c r="I52" s="174" t="s">
        <v>91</v>
      </c>
      <c r="J52" s="192" t="s">
        <v>92</v>
      </c>
      <c r="K52" s="57"/>
      <c r="L52" s="17"/>
      <c r="N52" s="1"/>
      <c r="O52" s="1"/>
    </row>
    <row r="53" spans="1:15" s="58" customFormat="1" x14ac:dyDescent="0.3">
      <c r="A53" s="1"/>
      <c r="B53" s="244"/>
      <c r="C53" s="32" t="s">
        <v>83</v>
      </c>
      <c r="D53" s="190">
        <v>12750</v>
      </c>
      <c r="E53" s="171">
        <v>9900</v>
      </c>
      <c r="F53" s="191">
        <f t="shared" si="0"/>
        <v>2850</v>
      </c>
      <c r="G53" s="173">
        <v>3.8</v>
      </c>
      <c r="H53" s="191">
        <f t="shared" si="1"/>
        <v>10830</v>
      </c>
      <c r="I53" s="174" t="s">
        <v>91</v>
      </c>
      <c r="J53" s="192" t="s">
        <v>92</v>
      </c>
      <c r="K53" s="57"/>
      <c r="L53" s="17"/>
      <c r="N53" s="1"/>
      <c r="O53" s="1"/>
    </row>
    <row r="54" spans="1:15" s="58" customFormat="1" ht="17.25" thickBot="1" x14ac:dyDescent="0.35">
      <c r="A54" s="1"/>
      <c r="B54" s="244"/>
      <c r="C54" s="32" t="s">
        <v>83</v>
      </c>
      <c r="D54" s="190">
        <v>12750</v>
      </c>
      <c r="E54" s="171">
        <v>9900</v>
      </c>
      <c r="F54" s="191">
        <f t="shared" si="0"/>
        <v>2850</v>
      </c>
      <c r="G54" s="173">
        <v>3.8</v>
      </c>
      <c r="H54" s="191">
        <f t="shared" si="1"/>
        <v>10830</v>
      </c>
      <c r="I54" s="174" t="s">
        <v>91</v>
      </c>
      <c r="J54" s="210" t="s">
        <v>92</v>
      </c>
      <c r="K54" s="57"/>
      <c r="L54" s="17"/>
      <c r="N54" s="1"/>
      <c r="O54" s="1"/>
    </row>
    <row r="55" spans="1:15" s="58" customFormat="1" ht="17.25" thickBot="1" x14ac:dyDescent="0.35">
      <c r="A55" s="1"/>
      <c r="B55" s="244"/>
      <c r="C55" s="245"/>
      <c r="D55" s="246"/>
      <c r="E55" s="246"/>
      <c r="F55" s="246"/>
      <c r="G55" s="246"/>
      <c r="H55" s="214">
        <f>+SUM(H46:H54)</f>
        <v>62415</v>
      </c>
      <c r="I55" s="247"/>
      <c r="J55" s="248"/>
      <c r="K55" s="57"/>
      <c r="L55" s="113"/>
      <c r="N55" s="1"/>
      <c r="O55" s="1"/>
    </row>
    <row r="56" spans="1:15" s="58" customFormat="1" ht="17.25" thickBot="1" x14ac:dyDescent="0.35">
      <c r="A56" s="1"/>
      <c r="B56" s="215"/>
      <c r="C56" s="223" t="s">
        <v>93</v>
      </c>
      <c r="D56" s="223"/>
      <c r="E56" s="223"/>
      <c r="F56" s="223"/>
      <c r="G56" s="223"/>
      <c r="H56" s="214">
        <f>0.03*(H55)</f>
        <v>1872.4499999999998</v>
      </c>
      <c r="I56" s="216" t="s">
        <v>54</v>
      </c>
      <c r="J56" s="210" t="s">
        <v>140</v>
      </c>
      <c r="K56" s="57"/>
      <c r="L56" s="17"/>
      <c r="N56" s="1"/>
      <c r="O56" s="1"/>
    </row>
    <row r="57" spans="1:15" s="58" customFormat="1" x14ac:dyDescent="0.3">
      <c r="A57" s="1"/>
      <c r="B57" s="114"/>
      <c r="C57" s="17"/>
      <c r="D57" s="115"/>
      <c r="E57" s="115"/>
      <c r="F57" s="116"/>
      <c r="G57" s="116"/>
      <c r="H57" s="117"/>
      <c r="I57" s="116"/>
      <c r="J57" s="19"/>
      <c r="K57" s="57"/>
      <c r="L57" s="17"/>
      <c r="N57" s="1"/>
      <c r="O57" s="1"/>
    </row>
    <row r="59" spans="1:15" s="58" customFormat="1" x14ac:dyDescent="0.3">
      <c r="A59" s="1"/>
      <c r="B59" s="167"/>
      <c r="C59" s="56" t="s">
        <v>94</v>
      </c>
      <c r="D59" s="59"/>
      <c r="E59" s="59"/>
      <c r="F59" s="60"/>
      <c r="G59" s="61"/>
      <c r="H59" s="60"/>
      <c r="I59" s="62"/>
      <c r="J59" s="62"/>
      <c r="K59" s="57"/>
      <c r="L59" s="1"/>
      <c r="N59" s="1"/>
      <c r="O59" s="1"/>
    </row>
    <row r="61" spans="1:15" s="58" customFormat="1" ht="30" x14ac:dyDescent="0.3">
      <c r="A61" s="1"/>
      <c r="B61" s="56"/>
      <c r="C61" s="118" t="s">
        <v>87</v>
      </c>
      <c r="D61" s="119" t="s">
        <v>88</v>
      </c>
      <c r="E61" s="120" t="s">
        <v>89</v>
      </c>
      <c r="F61" s="108" t="s">
        <v>36</v>
      </c>
      <c r="G61" s="109" t="s">
        <v>37</v>
      </c>
      <c r="H61" s="108" t="s">
        <v>38</v>
      </c>
      <c r="I61" s="121" t="s">
        <v>39</v>
      </c>
      <c r="J61" s="122" t="s">
        <v>40</v>
      </c>
      <c r="K61" s="57"/>
      <c r="L61" s="1"/>
      <c r="N61" s="1"/>
      <c r="O61" s="1"/>
    </row>
    <row r="62" spans="1:15" s="58" customFormat="1" x14ac:dyDescent="0.3">
      <c r="A62" s="1"/>
      <c r="B62" s="224" t="s">
        <v>90</v>
      </c>
      <c r="C62" s="70" t="s">
        <v>84</v>
      </c>
      <c r="D62" s="71">
        <v>25000</v>
      </c>
      <c r="E62" s="87"/>
      <c r="F62" s="73">
        <v>20</v>
      </c>
      <c r="G62" s="123">
        <v>3.8</v>
      </c>
      <c r="H62" s="73">
        <f>+G62*F62</f>
        <v>76</v>
      </c>
      <c r="I62" s="124" t="s">
        <v>95</v>
      </c>
      <c r="J62" s="75" t="s">
        <v>140</v>
      </c>
      <c r="K62" s="57"/>
      <c r="L62" s="1"/>
      <c r="N62" s="1"/>
      <c r="O62" s="1"/>
    </row>
    <row r="63" spans="1:15" s="58" customFormat="1" x14ac:dyDescent="0.3">
      <c r="A63" s="1"/>
      <c r="B63" s="225"/>
      <c r="C63" s="54" t="s">
        <v>84</v>
      </c>
      <c r="D63" s="76">
        <v>25200</v>
      </c>
      <c r="E63" s="59"/>
      <c r="F63" s="78">
        <v>150</v>
      </c>
      <c r="G63" s="61">
        <v>3.8</v>
      </c>
      <c r="H63" s="78">
        <f>+G63*F63</f>
        <v>570</v>
      </c>
      <c r="I63" s="62" t="s">
        <v>95</v>
      </c>
      <c r="J63" s="80" t="s">
        <v>140</v>
      </c>
      <c r="K63" s="57"/>
      <c r="L63" s="1"/>
      <c r="N63" s="1"/>
      <c r="O63" s="1"/>
    </row>
    <row r="64" spans="1:15" s="58" customFormat="1" x14ac:dyDescent="0.3">
      <c r="A64" s="1"/>
      <c r="B64" s="225"/>
      <c r="C64" s="54" t="s">
        <v>84</v>
      </c>
      <c r="D64" s="76">
        <v>25700</v>
      </c>
      <c r="E64" s="59"/>
      <c r="F64" s="78">
        <v>80</v>
      </c>
      <c r="G64" s="61">
        <v>3.8</v>
      </c>
      <c r="H64" s="78">
        <f>+G64*F64</f>
        <v>304</v>
      </c>
      <c r="I64" s="62" t="s">
        <v>95</v>
      </c>
      <c r="J64" s="80" t="s">
        <v>140</v>
      </c>
      <c r="K64" s="57"/>
      <c r="L64" s="1"/>
      <c r="N64" s="1"/>
      <c r="O64" s="1"/>
    </row>
    <row r="65" spans="1:15" s="58" customFormat="1" ht="17.25" thickBot="1" x14ac:dyDescent="0.35">
      <c r="A65" s="1"/>
      <c r="B65" s="225"/>
      <c r="C65" s="54" t="s">
        <v>84</v>
      </c>
      <c r="D65" s="76">
        <v>25950</v>
      </c>
      <c r="E65" s="59"/>
      <c r="F65" s="78">
        <v>200</v>
      </c>
      <c r="G65" s="61">
        <v>3.8</v>
      </c>
      <c r="H65" s="78">
        <f>+G65*F65</f>
        <v>760</v>
      </c>
      <c r="I65" s="62" t="s">
        <v>95</v>
      </c>
      <c r="J65" s="80" t="s">
        <v>140</v>
      </c>
      <c r="K65" s="57"/>
      <c r="L65" s="1"/>
      <c r="N65" s="1"/>
      <c r="O65" s="1"/>
    </row>
    <row r="66" spans="1:15" s="58" customFormat="1" ht="17.25" thickBot="1" x14ac:dyDescent="0.35">
      <c r="A66" s="1"/>
      <c r="B66" s="225"/>
      <c r="C66" s="99"/>
      <c r="D66" s="112"/>
      <c r="E66" s="100"/>
      <c r="F66" s="110"/>
      <c r="G66" s="105"/>
      <c r="H66" s="199">
        <f>+SUM(H62:H65)</f>
        <v>1710</v>
      </c>
      <c r="I66" s="125"/>
      <c r="J66" s="106"/>
      <c r="K66" s="57"/>
      <c r="L66" s="126"/>
      <c r="N66" s="1"/>
      <c r="O66" s="1"/>
    </row>
    <row r="67" spans="1:15" s="58" customFormat="1" x14ac:dyDescent="0.3">
      <c r="A67" s="1"/>
      <c r="B67" s="225"/>
      <c r="C67" s="89" t="s">
        <v>84</v>
      </c>
      <c r="D67" s="71">
        <v>25550</v>
      </c>
      <c r="E67" s="87"/>
      <c r="F67" s="73">
        <v>20</v>
      </c>
      <c r="G67" s="74">
        <v>3.8</v>
      </c>
      <c r="H67" s="78">
        <f t="shared" ref="H67:H86" si="2">+G67*F67</f>
        <v>76</v>
      </c>
      <c r="I67" s="75" t="s">
        <v>57</v>
      </c>
      <c r="J67" s="75" t="s">
        <v>140</v>
      </c>
      <c r="K67" s="57"/>
      <c r="L67" s="1"/>
      <c r="N67" s="1"/>
      <c r="O67" s="1"/>
    </row>
    <row r="68" spans="1:15" s="58" customFormat="1" x14ac:dyDescent="0.3">
      <c r="A68" s="1"/>
      <c r="B68" s="225"/>
      <c r="C68" s="90" t="s">
        <v>84</v>
      </c>
      <c r="D68" s="76">
        <v>28500</v>
      </c>
      <c r="E68" s="59"/>
      <c r="F68" s="78">
        <v>50</v>
      </c>
      <c r="G68" s="79">
        <v>3.8</v>
      </c>
      <c r="H68" s="78">
        <f t="shared" si="2"/>
        <v>190</v>
      </c>
      <c r="I68" s="80" t="s">
        <v>57</v>
      </c>
      <c r="J68" s="80" t="s">
        <v>140</v>
      </c>
      <c r="K68" s="57"/>
      <c r="L68" s="1"/>
      <c r="N68" s="1"/>
      <c r="O68" s="1"/>
    </row>
    <row r="69" spans="1:15" s="58" customFormat="1" x14ac:dyDescent="0.3">
      <c r="A69" s="1"/>
      <c r="B69" s="225"/>
      <c r="C69" s="90" t="s">
        <v>84</v>
      </c>
      <c r="D69" s="76">
        <v>28950</v>
      </c>
      <c r="E69" s="59"/>
      <c r="F69" s="78">
        <v>50</v>
      </c>
      <c r="G69" s="79">
        <v>3.8</v>
      </c>
      <c r="H69" s="78">
        <f t="shared" si="2"/>
        <v>190</v>
      </c>
      <c r="I69" s="80" t="s">
        <v>57</v>
      </c>
      <c r="J69" s="80" t="s">
        <v>140</v>
      </c>
      <c r="K69" s="57"/>
      <c r="L69" s="1"/>
      <c r="N69" s="1"/>
      <c r="O69" s="1"/>
    </row>
    <row r="70" spans="1:15" s="58" customFormat="1" x14ac:dyDescent="0.3">
      <c r="A70" s="1"/>
      <c r="B70" s="225"/>
      <c r="C70" s="90" t="s">
        <v>84</v>
      </c>
      <c r="D70" s="76">
        <v>29050</v>
      </c>
      <c r="E70" s="59"/>
      <c r="F70" s="78">
        <v>50</v>
      </c>
      <c r="G70" s="79">
        <v>3.8</v>
      </c>
      <c r="H70" s="78">
        <f t="shared" si="2"/>
        <v>190</v>
      </c>
      <c r="I70" s="80" t="s">
        <v>57</v>
      </c>
      <c r="J70" s="80" t="s">
        <v>140</v>
      </c>
      <c r="K70" s="57"/>
      <c r="L70" s="1"/>
      <c r="N70" s="1"/>
      <c r="O70" s="1"/>
    </row>
    <row r="71" spans="1:15" s="58" customFormat="1" x14ac:dyDescent="0.3">
      <c r="A71" s="1"/>
      <c r="B71" s="225"/>
      <c r="C71" s="90" t="s">
        <v>84</v>
      </c>
      <c r="D71" s="76">
        <v>29200</v>
      </c>
      <c r="E71" s="59"/>
      <c r="F71" s="78">
        <v>50</v>
      </c>
      <c r="G71" s="79">
        <v>3.8</v>
      </c>
      <c r="H71" s="78">
        <f t="shared" si="2"/>
        <v>190</v>
      </c>
      <c r="I71" s="80" t="s">
        <v>57</v>
      </c>
      <c r="J71" s="80" t="s">
        <v>140</v>
      </c>
      <c r="K71" s="57"/>
      <c r="L71" s="1"/>
      <c r="N71" s="1"/>
      <c r="O71" s="1"/>
    </row>
    <row r="72" spans="1:15" s="58" customFormat="1" x14ac:dyDescent="0.3">
      <c r="A72" s="1"/>
      <c r="B72" s="225"/>
      <c r="C72" s="90" t="s">
        <v>84</v>
      </c>
      <c r="D72" s="76">
        <v>31400</v>
      </c>
      <c r="E72" s="59"/>
      <c r="F72" s="78">
        <v>20</v>
      </c>
      <c r="G72" s="79">
        <v>3.8</v>
      </c>
      <c r="H72" s="78">
        <f t="shared" si="2"/>
        <v>76</v>
      </c>
      <c r="I72" s="80" t="s">
        <v>57</v>
      </c>
      <c r="J72" s="80" t="s">
        <v>140</v>
      </c>
      <c r="K72" s="57"/>
      <c r="L72" s="1"/>
      <c r="N72" s="1"/>
      <c r="O72" s="1"/>
    </row>
    <row r="73" spans="1:15" s="58" customFormat="1" x14ac:dyDescent="0.3">
      <c r="A73" s="1"/>
      <c r="B73" s="225"/>
      <c r="C73" s="90" t="s">
        <v>84</v>
      </c>
      <c r="D73" s="76">
        <v>32050</v>
      </c>
      <c r="E73" s="59"/>
      <c r="F73" s="78">
        <v>50</v>
      </c>
      <c r="G73" s="79">
        <v>3.8</v>
      </c>
      <c r="H73" s="78">
        <f t="shared" si="2"/>
        <v>190</v>
      </c>
      <c r="I73" s="80" t="s">
        <v>57</v>
      </c>
      <c r="J73" s="80" t="s">
        <v>140</v>
      </c>
      <c r="K73" s="57"/>
      <c r="L73" s="1"/>
      <c r="N73" s="1"/>
      <c r="O73" s="1"/>
    </row>
    <row r="74" spans="1:15" s="58" customFormat="1" x14ac:dyDescent="0.3">
      <c r="A74" s="1"/>
      <c r="B74" s="225"/>
      <c r="C74" s="90" t="s">
        <v>84</v>
      </c>
      <c r="D74" s="76">
        <v>32150</v>
      </c>
      <c r="E74" s="59"/>
      <c r="F74" s="78">
        <v>50</v>
      </c>
      <c r="G74" s="79">
        <v>3.8</v>
      </c>
      <c r="H74" s="78">
        <f t="shared" si="2"/>
        <v>190</v>
      </c>
      <c r="I74" s="80" t="s">
        <v>57</v>
      </c>
      <c r="J74" s="80" t="s">
        <v>140</v>
      </c>
      <c r="K74" s="57"/>
      <c r="L74" s="1"/>
      <c r="N74" s="1"/>
      <c r="O74" s="1"/>
    </row>
    <row r="75" spans="1:15" s="58" customFormat="1" x14ac:dyDescent="0.3">
      <c r="A75" s="1"/>
      <c r="B75" s="225"/>
      <c r="C75" s="90" t="s">
        <v>84</v>
      </c>
      <c r="D75" s="76">
        <v>32600</v>
      </c>
      <c r="E75" s="59"/>
      <c r="F75" s="78">
        <v>50</v>
      </c>
      <c r="G75" s="79">
        <v>3.8</v>
      </c>
      <c r="H75" s="78">
        <f t="shared" si="2"/>
        <v>190</v>
      </c>
      <c r="I75" s="80" t="s">
        <v>57</v>
      </c>
      <c r="J75" s="80" t="s">
        <v>140</v>
      </c>
      <c r="K75" s="57"/>
      <c r="L75" s="1"/>
      <c r="N75" s="1"/>
      <c r="O75" s="1"/>
    </row>
    <row r="76" spans="1:15" s="58" customFormat="1" x14ac:dyDescent="0.3">
      <c r="A76" s="1"/>
      <c r="B76" s="225"/>
      <c r="C76" s="90" t="s">
        <v>84</v>
      </c>
      <c r="D76" s="76">
        <v>46800</v>
      </c>
      <c r="E76" s="59"/>
      <c r="F76" s="78">
        <v>15</v>
      </c>
      <c r="G76" s="79">
        <v>3.8</v>
      </c>
      <c r="H76" s="78">
        <f t="shared" si="2"/>
        <v>57</v>
      </c>
      <c r="I76" s="80" t="s">
        <v>57</v>
      </c>
      <c r="J76" s="80" t="s">
        <v>140</v>
      </c>
      <c r="K76" s="57"/>
      <c r="L76" s="1"/>
      <c r="N76" s="1"/>
      <c r="O76" s="1"/>
    </row>
    <row r="77" spans="1:15" s="58" customFormat="1" x14ac:dyDescent="0.3">
      <c r="A77" s="1"/>
      <c r="B77" s="225"/>
      <c r="C77" s="90" t="s">
        <v>84</v>
      </c>
      <c r="D77" s="76">
        <v>47550</v>
      </c>
      <c r="E77" s="59"/>
      <c r="F77" s="78">
        <v>50</v>
      </c>
      <c r="G77" s="79">
        <v>3.8</v>
      </c>
      <c r="H77" s="78">
        <f t="shared" si="2"/>
        <v>190</v>
      </c>
      <c r="I77" s="80" t="s">
        <v>57</v>
      </c>
      <c r="J77" s="80" t="s">
        <v>140</v>
      </c>
      <c r="K77" s="57"/>
      <c r="L77" s="1"/>
      <c r="N77" s="1"/>
      <c r="O77" s="1"/>
    </row>
    <row r="78" spans="1:15" s="58" customFormat="1" x14ac:dyDescent="0.3">
      <c r="A78" s="1"/>
      <c r="B78" s="225"/>
      <c r="C78" s="90" t="s">
        <v>84</v>
      </c>
      <c r="D78" s="76">
        <v>47800</v>
      </c>
      <c r="E78" s="59"/>
      <c r="F78" s="78">
        <v>15</v>
      </c>
      <c r="G78" s="79">
        <v>3.8</v>
      </c>
      <c r="H78" s="78">
        <f t="shared" si="2"/>
        <v>57</v>
      </c>
      <c r="I78" s="80" t="s">
        <v>57</v>
      </c>
      <c r="J78" s="80" t="s">
        <v>140</v>
      </c>
      <c r="K78" s="57"/>
      <c r="L78" s="1"/>
      <c r="N78" s="1"/>
      <c r="O78" s="1"/>
    </row>
    <row r="79" spans="1:15" s="58" customFormat="1" x14ac:dyDescent="0.3">
      <c r="A79" s="1"/>
      <c r="B79" s="225"/>
      <c r="C79" s="90" t="s">
        <v>84</v>
      </c>
      <c r="D79" s="76">
        <v>50400</v>
      </c>
      <c r="E79" s="59"/>
      <c r="F79" s="78">
        <v>15</v>
      </c>
      <c r="G79" s="79">
        <v>3.8</v>
      </c>
      <c r="H79" s="78">
        <f t="shared" si="2"/>
        <v>57</v>
      </c>
      <c r="I79" s="80" t="s">
        <v>57</v>
      </c>
      <c r="J79" s="80" t="s">
        <v>140</v>
      </c>
      <c r="K79" s="57"/>
      <c r="L79" s="1"/>
      <c r="N79" s="1"/>
      <c r="O79" s="1"/>
    </row>
    <row r="80" spans="1:15" s="58" customFormat="1" x14ac:dyDescent="0.3">
      <c r="A80" s="1"/>
      <c r="B80" s="225"/>
      <c r="C80" s="90" t="s">
        <v>84</v>
      </c>
      <c r="D80" s="76">
        <v>51500</v>
      </c>
      <c r="E80" s="59"/>
      <c r="F80" s="78">
        <v>20</v>
      </c>
      <c r="G80" s="79">
        <v>3.8</v>
      </c>
      <c r="H80" s="78">
        <f t="shared" si="2"/>
        <v>76</v>
      </c>
      <c r="I80" s="80" t="s">
        <v>57</v>
      </c>
      <c r="J80" s="80" t="s">
        <v>140</v>
      </c>
      <c r="K80" s="57"/>
      <c r="L80" s="1"/>
      <c r="N80" s="1"/>
      <c r="O80" s="1"/>
    </row>
    <row r="81" spans="1:15" s="58" customFormat="1" x14ac:dyDescent="0.3">
      <c r="A81" s="1"/>
      <c r="B81" s="225"/>
      <c r="C81" s="91" t="s">
        <v>84</v>
      </c>
      <c r="D81" s="82">
        <v>61700</v>
      </c>
      <c r="E81" s="127"/>
      <c r="F81" s="84">
        <v>60</v>
      </c>
      <c r="G81" s="85">
        <v>3.8</v>
      </c>
      <c r="H81" s="84">
        <f t="shared" si="2"/>
        <v>228</v>
      </c>
      <c r="I81" s="86" t="s">
        <v>57</v>
      </c>
      <c r="J81" s="86" t="s">
        <v>140</v>
      </c>
      <c r="K81" s="57"/>
      <c r="L81" s="1"/>
      <c r="N81" s="1"/>
      <c r="O81" s="1"/>
    </row>
    <row r="82" spans="1:15" s="58" customFormat="1" x14ac:dyDescent="0.3">
      <c r="A82" s="1"/>
      <c r="B82" s="225"/>
      <c r="C82" s="89" t="s">
        <v>83</v>
      </c>
      <c r="D82" s="71">
        <v>61600</v>
      </c>
      <c r="E82" s="87"/>
      <c r="F82" s="73">
        <v>30</v>
      </c>
      <c r="G82" s="74">
        <v>3.8</v>
      </c>
      <c r="H82" s="73">
        <f t="shared" si="2"/>
        <v>114</v>
      </c>
      <c r="I82" s="75" t="s">
        <v>57</v>
      </c>
      <c r="J82" s="75" t="s">
        <v>140</v>
      </c>
      <c r="K82" s="57"/>
      <c r="L82" s="1"/>
      <c r="N82" s="1"/>
      <c r="O82" s="1"/>
    </row>
    <row r="83" spans="1:15" s="58" customFormat="1" x14ac:dyDescent="0.3">
      <c r="A83" s="1"/>
      <c r="B83" s="225"/>
      <c r="C83" s="90" t="s">
        <v>83</v>
      </c>
      <c r="D83" s="76">
        <v>46700</v>
      </c>
      <c r="E83" s="59"/>
      <c r="F83" s="78">
        <v>20</v>
      </c>
      <c r="G83" s="79">
        <v>3.8</v>
      </c>
      <c r="H83" s="78">
        <f t="shared" si="2"/>
        <v>76</v>
      </c>
      <c r="I83" s="80" t="s">
        <v>57</v>
      </c>
      <c r="J83" s="80" t="s">
        <v>140</v>
      </c>
      <c r="K83" s="57"/>
      <c r="L83" s="1"/>
      <c r="N83" s="1"/>
      <c r="O83" s="1"/>
    </row>
    <row r="84" spans="1:15" s="58" customFormat="1" x14ac:dyDescent="0.3">
      <c r="A84" s="1"/>
      <c r="B84" s="225"/>
      <c r="C84" s="90" t="s">
        <v>83</v>
      </c>
      <c r="D84" s="76">
        <v>46100</v>
      </c>
      <c r="E84" s="59"/>
      <c r="F84" s="78">
        <v>20</v>
      </c>
      <c r="G84" s="79">
        <v>3.8</v>
      </c>
      <c r="H84" s="78">
        <f t="shared" si="2"/>
        <v>76</v>
      </c>
      <c r="I84" s="80" t="s">
        <v>57</v>
      </c>
      <c r="J84" s="80" t="s">
        <v>140</v>
      </c>
      <c r="K84" s="57"/>
      <c r="L84" s="1"/>
      <c r="N84" s="1"/>
      <c r="O84" s="1"/>
    </row>
    <row r="85" spans="1:15" s="58" customFormat="1" x14ac:dyDescent="0.3">
      <c r="A85" s="1"/>
      <c r="B85" s="225"/>
      <c r="C85" s="90" t="s">
        <v>83</v>
      </c>
      <c r="D85" s="76">
        <v>33800</v>
      </c>
      <c r="E85" s="59"/>
      <c r="F85" s="78">
        <v>200</v>
      </c>
      <c r="G85" s="79">
        <v>3.8</v>
      </c>
      <c r="H85" s="78">
        <f t="shared" si="2"/>
        <v>760</v>
      </c>
      <c r="I85" s="80" t="s">
        <v>57</v>
      </c>
      <c r="J85" s="80" t="s">
        <v>140</v>
      </c>
      <c r="K85" s="57"/>
      <c r="L85" s="1"/>
      <c r="N85" s="1"/>
      <c r="O85" s="1"/>
    </row>
    <row r="86" spans="1:15" s="58" customFormat="1" ht="17.25" thickBot="1" x14ac:dyDescent="0.35">
      <c r="A86" s="1"/>
      <c r="B86" s="225"/>
      <c r="C86" s="91" t="s">
        <v>83</v>
      </c>
      <c r="D86" s="82">
        <v>27400</v>
      </c>
      <c r="E86" s="82"/>
      <c r="F86" s="84">
        <v>20</v>
      </c>
      <c r="G86" s="85">
        <v>3.8</v>
      </c>
      <c r="H86" s="78">
        <f t="shared" si="2"/>
        <v>76</v>
      </c>
      <c r="I86" s="86" t="s">
        <v>57</v>
      </c>
      <c r="J86" s="86" t="s">
        <v>140</v>
      </c>
      <c r="K86" s="57"/>
      <c r="L86" s="1"/>
      <c r="N86" s="1"/>
      <c r="O86" s="1"/>
    </row>
    <row r="87" spans="1:15" s="58" customFormat="1" ht="17.25" thickBot="1" x14ac:dyDescent="0.35">
      <c r="A87" s="1"/>
      <c r="B87" s="225"/>
      <c r="C87" s="81"/>
      <c r="D87" s="127"/>
      <c r="E87" s="127"/>
      <c r="F87" s="128"/>
      <c r="G87" s="129"/>
      <c r="H87" s="199">
        <f>+SUM(H67:H86)</f>
        <v>3249</v>
      </c>
      <c r="I87" s="98"/>
      <c r="J87" s="86"/>
      <c r="K87" s="57"/>
      <c r="L87" s="1"/>
      <c r="N87" s="1"/>
      <c r="O87" s="1"/>
    </row>
    <row r="88" spans="1:15" s="58" customFormat="1" ht="17.25" thickBot="1" x14ac:dyDescent="0.35">
      <c r="A88" s="1"/>
      <c r="B88" s="226"/>
      <c r="C88" s="227" t="s">
        <v>96</v>
      </c>
      <c r="D88" s="228"/>
      <c r="E88" s="228"/>
      <c r="F88" s="228"/>
      <c r="G88" s="228"/>
      <c r="H88" s="199">
        <v>8415.36</v>
      </c>
      <c r="I88" s="98" t="s">
        <v>57</v>
      </c>
      <c r="J88" s="86" t="s">
        <v>140</v>
      </c>
      <c r="K88" s="57"/>
      <c r="L88" s="126"/>
      <c r="N88" s="1"/>
      <c r="O88" s="1"/>
    </row>
    <row r="89" spans="1:15" s="58" customFormat="1" x14ac:dyDescent="0.3">
      <c r="A89" s="1"/>
      <c r="B89" s="56"/>
      <c r="C89" s="1"/>
      <c r="D89" s="59"/>
      <c r="E89" s="59"/>
      <c r="F89" s="60"/>
      <c r="G89" s="61"/>
      <c r="I89" s="62"/>
      <c r="J89" s="62"/>
      <c r="K89" s="57"/>
      <c r="L89" s="1"/>
      <c r="N89" s="1"/>
      <c r="O89" s="1"/>
    </row>
    <row r="90" spans="1:15" s="58" customFormat="1" x14ac:dyDescent="0.3">
      <c r="A90" s="1"/>
      <c r="B90" s="56"/>
      <c r="C90" s="1"/>
      <c r="D90" s="59"/>
      <c r="E90" s="59"/>
      <c r="F90" s="60"/>
      <c r="G90" s="61"/>
      <c r="H90" s="60"/>
      <c r="I90" s="62"/>
      <c r="J90" s="62"/>
      <c r="K90" s="57"/>
      <c r="L90" s="1"/>
      <c r="N90" s="1"/>
      <c r="O90" s="1"/>
    </row>
    <row r="91" spans="1:15" s="57" customFormat="1" x14ac:dyDescent="0.3">
      <c r="A91" s="1"/>
      <c r="B91" s="167"/>
      <c r="C91" s="56" t="s">
        <v>97</v>
      </c>
      <c r="D91" s="59"/>
      <c r="E91" s="59"/>
      <c r="F91" s="60"/>
      <c r="G91" s="61"/>
      <c r="H91" s="60"/>
      <c r="I91" s="62"/>
      <c r="J91" s="62"/>
      <c r="L91" s="1"/>
      <c r="M91" s="58"/>
      <c r="N91" s="1"/>
      <c r="O91" s="1"/>
    </row>
    <row r="93" spans="1:15" s="57" customFormat="1" ht="30" x14ac:dyDescent="0.3">
      <c r="A93" s="1"/>
      <c r="B93" s="56"/>
      <c r="C93" s="118" t="s">
        <v>87</v>
      </c>
      <c r="D93" s="119" t="s">
        <v>88</v>
      </c>
      <c r="E93" s="120" t="s">
        <v>89</v>
      </c>
      <c r="F93" s="108" t="s">
        <v>36</v>
      </c>
      <c r="G93" s="109" t="s">
        <v>37</v>
      </c>
      <c r="H93" s="108" t="s">
        <v>38</v>
      </c>
      <c r="I93" s="121" t="s">
        <v>39</v>
      </c>
      <c r="J93" s="122" t="s">
        <v>40</v>
      </c>
      <c r="L93" s="1"/>
      <c r="M93" s="58"/>
      <c r="N93" s="1"/>
      <c r="O93" s="1"/>
    </row>
    <row r="94" spans="1:15" s="57" customFormat="1" x14ac:dyDescent="0.3">
      <c r="A94" s="1"/>
      <c r="B94" s="224" t="s">
        <v>90</v>
      </c>
      <c r="C94" s="70" t="s">
        <v>84</v>
      </c>
      <c r="D94" s="71">
        <v>83300</v>
      </c>
      <c r="E94" s="87"/>
      <c r="F94" s="73">
        <v>25</v>
      </c>
      <c r="G94" s="123">
        <v>4</v>
      </c>
      <c r="H94" s="73">
        <f>+G94*F94</f>
        <v>100</v>
      </c>
      <c r="I94" s="124" t="s">
        <v>57</v>
      </c>
      <c r="J94" s="75" t="s">
        <v>140</v>
      </c>
      <c r="L94" s="1"/>
      <c r="M94" s="58"/>
      <c r="N94" s="1"/>
      <c r="O94" s="1"/>
    </row>
    <row r="95" spans="1:15" s="57" customFormat="1" ht="17.25" thickBot="1" x14ac:dyDescent="0.35">
      <c r="A95" s="1"/>
      <c r="B95" s="226"/>
      <c r="C95" s="81" t="s">
        <v>83</v>
      </c>
      <c r="D95" s="82">
        <v>89200</v>
      </c>
      <c r="E95" s="127"/>
      <c r="F95" s="84">
        <v>25</v>
      </c>
      <c r="G95" s="129">
        <v>4</v>
      </c>
      <c r="H95" s="78">
        <f>+G95*F95</f>
        <v>100</v>
      </c>
      <c r="I95" s="130" t="s">
        <v>57</v>
      </c>
      <c r="J95" s="86" t="s">
        <v>140</v>
      </c>
      <c r="L95" s="1"/>
      <c r="M95" s="58"/>
      <c r="N95" s="1"/>
      <c r="O95" s="1"/>
    </row>
    <row r="96" spans="1:15" s="57" customFormat="1" ht="17.25" thickBot="1" x14ac:dyDescent="0.35">
      <c r="A96" s="1"/>
      <c r="B96" s="56"/>
      <c r="C96" s="1"/>
      <c r="D96" s="59"/>
      <c r="E96" s="59"/>
      <c r="F96" s="60"/>
      <c r="G96" s="61"/>
      <c r="H96" s="199">
        <f>+H94+H95</f>
        <v>200</v>
      </c>
      <c r="I96" s="62"/>
      <c r="J96" s="62"/>
      <c r="L96" s="1"/>
      <c r="M96" s="58"/>
      <c r="N96" s="1"/>
      <c r="O96" s="1"/>
    </row>
    <row r="97" spans="1:15" s="57" customFormat="1" x14ac:dyDescent="0.3">
      <c r="A97" s="1"/>
      <c r="B97" s="56"/>
      <c r="C97" s="1"/>
      <c r="D97" s="59"/>
      <c r="E97" s="59"/>
      <c r="F97" s="60"/>
      <c r="G97" s="61"/>
      <c r="H97" s="58"/>
      <c r="I97" s="62"/>
      <c r="J97" s="62"/>
      <c r="L97" s="1"/>
      <c r="M97" s="58"/>
      <c r="N97" s="1"/>
      <c r="O97" s="1"/>
    </row>
    <row r="98" spans="1:15" s="57" customFormat="1" x14ac:dyDescent="0.3">
      <c r="A98" s="1"/>
      <c r="B98" s="56"/>
      <c r="C98" s="1"/>
      <c r="D98" s="59"/>
      <c r="E98" s="59"/>
      <c r="F98" s="60"/>
      <c r="G98" s="61"/>
      <c r="H98" s="58"/>
      <c r="I98" s="62"/>
      <c r="J98" s="62"/>
      <c r="L98" s="1"/>
      <c r="M98" s="58"/>
      <c r="N98" s="1"/>
      <c r="O98" s="1"/>
    </row>
    <row r="99" spans="1:15" s="57" customFormat="1" x14ac:dyDescent="0.3">
      <c r="A99" s="1"/>
      <c r="B99" s="56"/>
      <c r="C99" s="1"/>
      <c r="D99" s="59"/>
      <c r="E99" s="59"/>
      <c r="F99" s="60"/>
      <c r="G99" s="61"/>
      <c r="H99" s="58"/>
      <c r="I99" s="62"/>
      <c r="J99" s="62"/>
      <c r="L99" s="1"/>
      <c r="M99" s="58"/>
      <c r="N99" s="1"/>
      <c r="O99" s="1"/>
    </row>
    <row r="100" spans="1:15" s="57" customFormat="1" x14ac:dyDescent="0.3">
      <c r="A100" s="56" t="s">
        <v>132</v>
      </c>
      <c r="B100" s="18"/>
      <c r="C100" s="1"/>
      <c r="D100" s="59"/>
      <c r="E100" s="59"/>
      <c r="F100" s="60"/>
      <c r="G100" s="61"/>
      <c r="H100" s="60"/>
      <c r="I100" s="62"/>
      <c r="J100" s="62"/>
      <c r="L100" s="1"/>
      <c r="M100" s="58"/>
      <c r="N100" s="1"/>
      <c r="O100" s="1"/>
    </row>
    <row r="102" spans="1:15" s="57" customFormat="1" x14ac:dyDescent="0.3">
      <c r="A102" s="1"/>
      <c r="B102" s="131"/>
      <c r="C102" s="56" t="s">
        <v>98</v>
      </c>
      <c r="D102" s="59"/>
      <c r="E102" s="59"/>
      <c r="F102" s="60"/>
      <c r="G102" s="61"/>
      <c r="H102" s="60"/>
      <c r="I102" s="62"/>
      <c r="J102" s="62"/>
      <c r="L102" s="1"/>
      <c r="M102" s="58"/>
      <c r="N102" s="1"/>
      <c r="O102" s="1"/>
    </row>
    <row r="104" spans="1:15" s="57" customFormat="1" ht="30" x14ac:dyDescent="0.3">
      <c r="A104" s="1"/>
      <c r="B104" s="56"/>
      <c r="C104" s="118" t="s">
        <v>87</v>
      </c>
      <c r="D104" s="119" t="s">
        <v>88</v>
      </c>
      <c r="E104" s="120" t="s">
        <v>89</v>
      </c>
      <c r="F104" s="108" t="s">
        <v>36</v>
      </c>
      <c r="G104" s="109" t="s">
        <v>37</v>
      </c>
      <c r="H104" s="108" t="s">
        <v>38</v>
      </c>
      <c r="I104" s="121" t="s">
        <v>39</v>
      </c>
      <c r="J104" s="122" t="s">
        <v>40</v>
      </c>
      <c r="L104" s="1"/>
      <c r="M104" s="58"/>
      <c r="N104" s="1"/>
      <c r="O104" s="1"/>
    </row>
    <row r="105" spans="1:15" s="57" customFormat="1" ht="17.25" thickBot="1" x14ac:dyDescent="0.35">
      <c r="A105" s="1"/>
      <c r="B105" s="132" t="s">
        <v>99</v>
      </c>
      <c r="C105" s="229" t="s">
        <v>96</v>
      </c>
      <c r="D105" s="230"/>
      <c r="E105" s="230"/>
      <c r="F105" s="230"/>
      <c r="G105" s="231"/>
      <c r="H105" s="73">
        <v>604.79999999999995</v>
      </c>
      <c r="I105" s="102" t="s">
        <v>54</v>
      </c>
      <c r="J105" s="106" t="s">
        <v>140</v>
      </c>
      <c r="L105" s="1"/>
      <c r="M105" s="58"/>
      <c r="N105" s="1"/>
      <c r="O105" s="1"/>
    </row>
    <row r="106" spans="1:15" s="57" customFormat="1" ht="17.25" thickBot="1" x14ac:dyDescent="0.35">
      <c r="A106" s="1"/>
      <c r="B106" s="56"/>
      <c r="C106" s="1"/>
      <c r="D106" s="59"/>
      <c r="E106" s="59"/>
      <c r="F106" s="60"/>
      <c r="G106" s="61"/>
      <c r="H106" s="199">
        <f>SUM(H105:H105)</f>
        <v>604.79999999999995</v>
      </c>
      <c r="I106" s="62"/>
      <c r="J106" s="62"/>
      <c r="L106" s="1"/>
      <c r="M106" s="58"/>
      <c r="N106" s="1"/>
      <c r="O106" s="1"/>
    </row>
    <row r="107" spans="1:15" s="57" customFormat="1" x14ac:dyDescent="0.3">
      <c r="A107" s="1"/>
      <c r="B107" s="56"/>
      <c r="C107" s="1"/>
      <c r="D107" s="59"/>
      <c r="E107" s="59"/>
      <c r="F107" s="60"/>
      <c r="G107" s="61"/>
      <c r="H107" s="58"/>
      <c r="I107" s="62"/>
      <c r="J107" s="62"/>
      <c r="L107" s="1"/>
      <c r="M107" s="58"/>
      <c r="N107" s="1"/>
      <c r="O107" s="1"/>
    </row>
    <row r="108" spans="1:15" x14ac:dyDescent="0.3">
      <c r="B108" s="131"/>
      <c r="C108" s="167" t="s">
        <v>100</v>
      </c>
      <c r="D108" s="1"/>
      <c r="E108" s="1"/>
      <c r="F108" s="1"/>
      <c r="G108" s="1"/>
      <c r="H108" s="1"/>
    </row>
    <row r="109" spans="1:15" ht="30" x14ac:dyDescent="0.3">
      <c r="C109" s="136" t="s">
        <v>87</v>
      </c>
      <c r="D109" s="119" t="s">
        <v>88</v>
      </c>
      <c r="E109" s="120" t="s">
        <v>89</v>
      </c>
      <c r="F109" s="108" t="s">
        <v>36</v>
      </c>
      <c r="G109" s="109" t="s">
        <v>37</v>
      </c>
      <c r="H109" s="108" t="s">
        <v>38</v>
      </c>
      <c r="I109" s="121" t="s">
        <v>39</v>
      </c>
      <c r="J109" s="122" t="s">
        <v>40</v>
      </c>
    </row>
    <row r="110" spans="1:15" x14ac:dyDescent="0.3">
      <c r="B110" s="224" t="s">
        <v>99</v>
      </c>
      <c r="C110" s="89" t="s">
        <v>84</v>
      </c>
      <c r="D110" s="71">
        <v>28000</v>
      </c>
      <c r="E110" s="89"/>
      <c r="F110" s="96">
        <v>50</v>
      </c>
      <c r="G110" s="96">
        <v>6</v>
      </c>
      <c r="H110" s="96">
        <f t="shared" ref="H110:H116" si="3">+G110*F110</f>
        <v>300</v>
      </c>
      <c r="I110" s="96" t="s">
        <v>95</v>
      </c>
      <c r="J110" s="96" t="s">
        <v>140</v>
      </c>
    </row>
    <row r="111" spans="1:15" x14ac:dyDescent="0.3">
      <c r="B111" s="225"/>
      <c r="C111" s="90" t="s">
        <v>84</v>
      </c>
      <c r="D111" s="76">
        <v>29300</v>
      </c>
      <c r="E111" s="76"/>
      <c r="F111" s="94">
        <v>100</v>
      </c>
      <c r="G111" s="94">
        <v>6</v>
      </c>
      <c r="H111" s="78">
        <f t="shared" si="3"/>
        <v>600</v>
      </c>
      <c r="I111" s="94" t="s">
        <v>95</v>
      </c>
      <c r="J111" s="137" t="s">
        <v>140</v>
      </c>
    </row>
    <row r="112" spans="1:15" x14ac:dyDescent="0.3">
      <c r="B112" s="225"/>
      <c r="C112" s="138" t="s">
        <v>83</v>
      </c>
      <c r="D112" s="139">
        <v>18700</v>
      </c>
      <c r="E112" s="139"/>
      <c r="F112" s="140">
        <v>20</v>
      </c>
      <c r="G112" s="140">
        <v>3.8</v>
      </c>
      <c r="H112" s="141">
        <f t="shared" si="3"/>
        <v>76</v>
      </c>
      <c r="I112" s="140" t="s">
        <v>95</v>
      </c>
      <c r="J112" s="142" t="s">
        <v>140</v>
      </c>
    </row>
    <row r="113" spans="1:15" x14ac:dyDescent="0.3">
      <c r="B113" s="225"/>
      <c r="C113" s="90" t="s">
        <v>83</v>
      </c>
      <c r="D113" s="76">
        <v>17300</v>
      </c>
      <c r="E113" s="90"/>
      <c r="F113" s="94">
        <v>20</v>
      </c>
      <c r="G113" s="94">
        <v>3.8</v>
      </c>
      <c r="H113" s="94">
        <f t="shared" si="3"/>
        <v>76</v>
      </c>
      <c r="I113" s="94" t="s">
        <v>95</v>
      </c>
      <c r="J113" s="94" t="s">
        <v>140</v>
      </c>
    </row>
    <row r="114" spans="1:15" x14ac:dyDescent="0.3">
      <c r="B114" s="225"/>
      <c r="C114" s="90" t="s">
        <v>83</v>
      </c>
      <c r="D114" s="76">
        <v>17100</v>
      </c>
      <c r="E114" s="90"/>
      <c r="F114" s="94">
        <v>20</v>
      </c>
      <c r="G114" s="94">
        <v>6</v>
      </c>
      <c r="H114" s="94">
        <f t="shared" si="3"/>
        <v>120</v>
      </c>
      <c r="I114" s="94" t="s">
        <v>95</v>
      </c>
      <c r="J114" s="94" t="s">
        <v>140</v>
      </c>
    </row>
    <row r="115" spans="1:15" x14ac:dyDescent="0.3">
      <c r="B115" s="225"/>
      <c r="C115" s="90" t="s">
        <v>83</v>
      </c>
      <c r="D115" s="76">
        <v>16450</v>
      </c>
      <c r="E115" s="90"/>
      <c r="F115" s="94">
        <v>10</v>
      </c>
      <c r="G115" s="94">
        <v>3.8</v>
      </c>
      <c r="H115" s="94">
        <f t="shared" si="3"/>
        <v>38</v>
      </c>
      <c r="I115" s="94" t="s">
        <v>95</v>
      </c>
      <c r="J115" s="94" t="s">
        <v>140</v>
      </c>
    </row>
    <row r="116" spans="1:15" ht="17.25" thickBot="1" x14ac:dyDescent="0.35">
      <c r="B116" s="225"/>
      <c r="C116" s="91" t="s">
        <v>83</v>
      </c>
      <c r="D116" s="82">
        <v>16200</v>
      </c>
      <c r="E116" s="91"/>
      <c r="F116" s="92">
        <v>30</v>
      </c>
      <c r="G116" s="92">
        <v>6</v>
      </c>
      <c r="H116" s="94">
        <f t="shared" si="3"/>
        <v>180</v>
      </c>
      <c r="I116" s="92" t="s">
        <v>95</v>
      </c>
      <c r="J116" s="92" t="s">
        <v>140</v>
      </c>
    </row>
    <row r="117" spans="1:15" ht="17.25" thickBot="1" x14ac:dyDescent="0.35">
      <c r="B117" s="225"/>
      <c r="C117" s="54"/>
      <c r="D117" s="71"/>
      <c r="E117" s="87"/>
      <c r="F117" s="96"/>
      <c r="G117" s="217"/>
      <c r="H117" s="199">
        <f>+SUM(H110:H116)</f>
        <v>1390</v>
      </c>
      <c r="I117" s="218"/>
      <c r="J117" s="143"/>
    </row>
    <row r="118" spans="1:15" x14ac:dyDescent="0.3">
      <c r="B118" s="225"/>
      <c r="C118" s="89" t="s">
        <v>84</v>
      </c>
      <c r="D118" s="71">
        <v>3300</v>
      </c>
      <c r="E118" s="71"/>
      <c r="F118" s="96">
        <v>60</v>
      </c>
      <c r="G118" s="96">
        <v>3.8</v>
      </c>
      <c r="H118" s="78">
        <f t="shared" ref="H118:H147" si="4">+G118*F118</f>
        <v>228</v>
      </c>
      <c r="I118" s="75" t="s">
        <v>57</v>
      </c>
      <c r="J118" s="75" t="s">
        <v>140</v>
      </c>
    </row>
    <row r="119" spans="1:15" x14ac:dyDescent="0.3">
      <c r="B119" s="225"/>
      <c r="C119" s="90" t="s">
        <v>84</v>
      </c>
      <c r="D119" s="76">
        <v>3950</v>
      </c>
      <c r="E119" s="76"/>
      <c r="F119" s="94">
        <v>40</v>
      </c>
      <c r="G119" s="94">
        <v>3.8</v>
      </c>
      <c r="H119" s="78">
        <f t="shared" si="4"/>
        <v>152</v>
      </c>
      <c r="I119" s="80" t="s">
        <v>57</v>
      </c>
      <c r="J119" s="80" t="s">
        <v>140</v>
      </c>
    </row>
    <row r="120" spans="1:15" x14ac:dyDescent="0.3">
      <c r="B120" s="225"/>
      <c r="C120" s="90" t="s">
        <v>84</v>
      </c>
      <c r="D120" s="76">
        <v>4900</v>
      </c>
      <c r="E120" s="76"/>
      <c r="F120" s="94">
        <v>10</v>
      </c>
      <c r="G120" s="94">
        <v>3.8</v>
      </c>
      <c r="H120" s="78">
        <f t="shared" si="4"/>
        <v>38</v>
      </c>
      <c r="I120" s="80" t="s">
        <v>57</v>
      </c>
      <c r="J120" s="80" t="s">
        <v>140</v>
      </c>
    </row>
    <row r="121" spans="1:15" x14ac:dyDescent="0.3">
      <c r="B121" s="225"/>
      <c r="C121" s="90" t="s">
        <v>84</v>
      </c>
      <c r="D121" s="76">
        <v>5900</v>
      </c>
      <c r="E121" s="76"/>
      <c r="F121" s="94">
        <v>90</v>
      </c>
      <c r="G121" s="94">
        <v>3.8</v>
      </c>
      <c r="H121" s="78">
        <f t="shared" si="4"/>
        <v>342</v>
      </c>
      <c r="I121" s="80" t="s">
        <v>57</v>
      </c>
      <c r="J121" s="80" t="s">
        <v>140</v>
      </c>
    </row>
    <row r="122" spans="1:15" x14ac:dyDescent="0.3">
      <c r="B122" s="225"/>
      <c r="C122" s="90" t="s">
        <v>84</v>
      </c>
      <c r="D122" s="76">
        <v>6200</v>
      </c>
      <c r="E122" s="76"/>
      <c r="F122" s="94">
        <v>30</v>
      </c>
      <c r="G122" s="94">
        <v>10</v>
      </c>
      <c r="H122" s="78">
        <f t="shared" si="4"/>
        <v>300</v>
      </c>
      <c r="I122" s="80" t="s">
        <v>57</v>
      </c>
      <c r="J122" s="80" t="s">
        <v>140</v>
      </c>
    </row>
    <row r="123" spans="1:15" x14ac:dyDescent="0.3">
      <c r="B123" s="225"/>
      <c r="C123" s="90" t="s">
        <v>84</v>
      </c>
      <c r="D123" s="76">
        <v>6300</v>
      </c>
      <c r="E123" s="76"/>
      <c r="F123" s="94">
        <v>30</v>
      </c>
      <c r="G123" s="94">
        <v>3.8</v>
      </c>
      <c r="H123" s="78">
        <f t="shared" si="4"/>
        <v>114</v>
      </c>
      <c r="I123" s="80" t="s">
        <v>57</v>
      </c>
      <c r="J123" s="80" t="s">
        <v>140</v>
      </c>
    </row>
    <row r="124" spans="1:15" x14ac:dyDescent="0.3">
      <c r="B124" s="225"/>
      <c r="C124" s="90" t="s">
        <v>84</v>
      </c>
      <c r="D124" s="76">
        <v>7550</v>
      </c>
      <c r="E124" s="76"/>
      <c r="F124" s="94">
        <v>55</v>
      </c>
      <c r="G124" s="94">
        <v>3.8</v>
      </c>
      <c r="H124" s="78">
        <f t="shared" si="4"/>
        <v>209</v>
      </c>
      <c r="I124" s="80" t="s">
        <v>57</v>
      </c>
      <c r="J124" s="80" t="s">
        <v>140</v>
      </c>
    </row>
    <row r="125" spans="1:15" s="57" customFormat="1" x14ac:dyDescent="0.3">
      <c r="A125" s="1"/>
      <c r="B125" s="225"/>
      <c r="C125" s="90" t="s">
        <v>84</v>
      </c>
      <c r="D125" s="76">
        <v>7750</v>
      </c>
      <c r="E125" s="76"/>
      <c r="F125" s="94">
        <v>20</v>
      </c>
      <c r="G125" s="94">
        <v>3.8</v>
      </c>
      <c r="H125" s="78">
        <f t="shared" si="4"/>
        <v>76</v>
      </c>
      <c r="I125" s="80" t="s">
        <v>57</v>
      </c>
      <c r="J125" s="80" t="s">
        <v>140</v>
      </c>
      <c r="L125" s="1"/>
      <c r="M125" s="58"/>
      <c r="N125" s="1"/>
      <c r="O125" s="1"/>
    </row>
    <row r="126" spans="1:15" s="57" customFormat="1" x14ac:dyDescent="0.3">
      <c r="A126" s="1"/>
      <c r="B126" s="225"/>
      <c r="C126" s="90" t="s">
        <v>84</v>
      </c>
      <c r="D126" s="76">
        <v>8050</v>
      </c>
      <c r="E126" s="76"/>
      <c r="F126" s="94">
        <v>30</v>
      </c>
      <c r="G126" s="94">
        <v>3.8</v>
      </c>
      <c r="H126" s="78">
        <f t="shared" si="4"/>
        <v>114</v>
      </c>
      <c r="I126" s="80" t="s">
        <v>57</v>
      </c>
      <c r="J126" s="80" t="s">
        <v>140</v>
      </c>
      <c r="L126" s="1"/>
      <c r="M126" s="58"/>
      <c r="N126" s="1"/>
      <c r="O126" s="1"/>
    </row>
    <row r="127" spans="1:15" s="57" customFormat="1" x14ac:dyDescent="0.3">
      <c r="A127" s="1"/>
      <c r="B127" s="225"/>
      <c r="C127" s="90" t="s">
        <v>84</v>
      </c>
      <c r="D127" s="76">
        <v>10950</v>
      </c>
      <c r="E127" s="76"/>
      <c r="F127" s="94">
        <v>40</v>
      </c>
      <c r="G127" s="94">
        <v>3.8</v>
      </c>
      <c r="H127" s="78">
        <f t="shared" si="4"/>
        <v>152</v>
      </c>
      <c r="I127" s="80" t="s">
        <v>57</v>
      </c>
      <c r="J127" s="80" t="s">
        <v>140</v>
      </c>
      <c r="L127" s="1"/>
      <c r="M127" s="58"/>
      <c r="N127" s="1"/>
      <c r="O127" s="1"/>
    </row>
    <row r="128" spans="1:15" s="57" customFormat="1" x14ac:dyDescent="0.3">
      <c r="A128" s="1"/>
      <c r="B128" s="225"/>
      <c r="C128" s="90" t="s">
        <v>84</v>
      </c>
      <c r="D128" s="76">
        <v>11950</v>
      </c>
      <c r="E128" s="76"/>
      <c r="F128" s="94">
        <v>50</v>
      </c>
      <c r="G128" s="94">
        <v>3.8</v>
      </c>
      <c r="H128" s="78">
        <f t="shared" si="4"/>
        <v>190</v>
      </c>
      <c r="I128" s="80" t="s">
        <v>57</v>
      </c>
      <c r="J128" s="80" t="s">
        <v>140</v>
      </c>
      <c r="L128" s="1"/>
      <c r="M128" s="58"/>
      <c r="N128" s="1"/>
      <c r="O128" s="1"/>
    </row>
    <row r="129" spans="1:15" s="57" customFormat="1" x14ac:dyDescent="0.3">
      <c r="A129" s="1"/>
      <c r="B129" s="225"/>
      <c r="C129" s="90" t="s">
        <v>84</v>
      </c>
      <c r="D129" s="76">
        <v>13150</v>
      </c>
      <c r="E129" s="76"/>
      <c r="F129" s="94">
        <v>20</v>
      </c>
      <c r="G129" s="94">
        <v>3.8</v>
      </c>
      <c r="H129" s="78">
        <f t="shared" si="4"/>
        <v>76</v>
      </c>
      <c r="I129" s="80" t="s">
        <v>57</v>
      </c>
      <c r="J129" s="80" t="s">
        <v>140</v>
      </c>
      <c r="L129" s="1"/>
      <c r="M129" s="58"/>
      <c r="N129" s="1"/>
      <c r="O129" s="1"/>
    </row>
    <row r="130" spans="1:15" s="57" customFormat="1" x14ac:dyDescent="0.3">
      <c r="A130" s="1"/>
      <c r="B130" s="225"/>
      <c r="C130" s="90" t="s">
        <v>84</v>
      </c>
      <c r="D130" s="76">
        <v>16900</v>
      </c>
      <c r="E130" s="76"/>
      <c r="F130" s="94">
        <v>80</v>
      </c>
      <c r="G130" s="94">
        <v>3.8</v>
      </c>
      <c r="H130" s="78">
        <f t="shared" si="4"/>
        <v>304</v>
      </c>
      <c r="I130" s="80" t="s">
        <v>57</v>
      </c>
      <c r="J130" s="80" t="s">
        <v>140</v>
      </c>
      <c r="L130" s="1"/>
      <c r="M130" s="58"/>
      <c r="N130" s="1"/>
      <c r="O130" s="1"/>
    </row>
    <row r="131" spans="1:15" s="57" customFormat="1" x14ac:dyDescent="0.3">
      <c r="A131" s="1"/>
      <c r="B131" s="225"/>
      <c r="C131" s="90" t="s">
        <v>84</v>
      </c>
      <c r="D131" s="76">
        <v>25250</v>
      </c>
      <c r="E131" s="76"/>
      <c r="F131" s="94">
        <v>10</v>
      </c>
      <c r="G131" s="94">
        <v>3.8</v>
      </c>
      <c r="H131" s="78">
        <f t="shared" si="4"/>
        <v>38</v>
      </c>
      <c r="I131" s="80" t="s">
        <v>57</v>
      </c>
      <c r="J131" s="80" t="s">
        <v>140</v>
      </c>
      <c r="L131" s="1"/>
      <c r="M131" s="58"/>
      <c r="N131" s="1"/>
      <c r="O131" s="1"/>
    </row>
    <row r="132" spans="1:15" s="57" customFormat="1" x14ac:dyDescent="0.3">
      <c r="A132" s="1"/>
      <c r="B132" s="225"/>
      <c r="C132" s="90" t="s">
        <v>84</v>
      </c>
      <c r="D132" s="76">
        <v>25700</v>
      </c>
      <c r="E132" s="76"/>
      <c r="F132" s="94">
        <v>20</v>
      </c>
      <c r="G132" s="94">
        <v>3.8</v>
      </c>
      <c r="H132" s="78">
        <f t="shared" si="4"/>
        <v>76</v>
      </c>
      <c r="I132" s="80" t="s">
        <v>57</v>
      </c>
      <c r="J132" s="80" t="s">
        <v>140</v>
      </c>
      <c r="L132" s="1"/>
      <c r="M132" s="58"/>
      <c r="N132" s="1"/>
      <c r="O132" s="1"/>
    </row>
    <row r="133" spans="1:15" s="57" customFormat="1" x14ac:dyDescent="0.3">
      <c r="A133" s="1"/>
      <c r="B133" s="225"/>
      <c r="C133" s="90" t="s">
        <v>84</v>
      </c>
      <c r="D133" s="76">
        <v>26350</v>
      </c>
      <c r="E133" s="76"/>
      <c r="F133" s="94">
        <v>30</v>
      </c>
      <c r="G133" s="94">
        <v>3.8</v>
      </c>
      <c r="H133" s="78">
        <f t="shared" si="4"/>
        <v>114</v>
      </c>
      <c r="I133" s="80" t="s">
        <v>57</v>
      </c>
      <c r="J133" s="80" t="s">
        <v>140</v>
      </c>
      <c r="L133" s="1"/>
      <c r="M133" s="58"/>
      <c r="N133" s="1"/>
      <c r="O133" s="1"/>
    </row>
    <row r="134" spans="1:15" s="57" customFormat="1" x14ac:dyDescent="0.3">
      <c r="A134" s="1"/>
      <c r="B134" s="225"/>
      <c r="C134" s="90" t="s">
        <v>84</v>
      </c>
      <c r="D134" s="76">
        <v>27300</v>
      </c>
      <c r="E134" s="76"/>
      <c r="F134" s="94">
        <v>20</v>
      </c>
      <c r="G134" s="94">
        <v>3.8</v>
      </c>
      <c r="H134" s="78">
        <f t="shared" si="4"/>
        <v>76</v>
      </c>
      <c r="I134" s="80" t="s">
        <v>57</v>
      </c>
      <c r="J134" s="80" t="s">
        <v>140</v>
      </c>
      <c r="L134" s="1"/>
      <c r="M134" s="58"/>
      <c r="N134" s="1"/>
      <c r="O134" s="1"/>
    </row>
    <row r="135" spans="1:15" s="57" customFormat="1" x14ac:dyDescent="0.3">
      <c r="A135" s="1"/>
      <c r="B135" s="225"/>
      <c r="C135" s="90" t="s">
        <v>84</v>
      </c>
      <c r="D135" s="76">
        <v>29450</v>
      </c>
      <c r="E135" s="76"/>
      <c r="F135" s="94">
        <v>20</v>
      </c>
      <c r="G135" s="94">
        <v>3.8</v>
      </c>
      <c r="H135" s="78">
        <f t="shared" si="4"/>
        <v>76</v>
      </c>
      <c r="I135" s="80" t="s">
        <v>57</v>
      </c>
      <c r="J135" s="80" t="s">
        <v>140</v>
      </c>
      <c r="L135" s="1"/>
      <c r="M135" s="58"/>
      <c r="N135" s="1"/>
      <c r="O135" s="1"/>
    </row>
    <row r="136" spans="1:15" s="57" customFormat="1" x14ac:dyDescent="0.3">
      <c r="A136" s="1"/>
      <c r="B136" s="225"/>
      <c r="C136" s="138" t="s">
        <v>83</v>
      </c>
      <c r="D136" s="139">
        <v>31500</v>
      </c>
      <c r="E136" s="139"/>
      <c r="F136" s="140">
        <v>60</v>
      </c>
      <c r="G136" s="140">
        <v>10</v>
      </c>
      <c r="H136" s="141">
        <f t="shared" si="4"/>
        <v>600</v>
      </c>
      <c r="I136" s="140" t="s">
        <v>57</v>
      </c>
      <c r="J136" s="142" t="s">
        <v>140</v>
      </c>
      <c r="L136" s="1"/>
      <c r="M136" s="58"/>
      <c r="N136" s="1"/>
      <c r="O136" s="1"/>
    </row>
    <row r="137" spans="1:15" s="57" customFormat="1" x14ac:dyDescent="0.3">
      <c r="A137" s="1"/>
      <c r="B137" s="225"/>
      <c r="C137" s="90" t="s">
        <v>83</v>
      </c>
      <c r="D137" s="76">
        <v>31800</v>
      </c>
      <c r="E137" s="76"/>
      <c r="F137" s="94">
        <v>60</v>
      </c>
      <c r="G137" s="94">
        <v>10</v>
      </c>
      <c r="H137" s="78">
        <f t="shared" si="4"/>
        <v>600</v>
      </c>
      <c r="I137" s="94" t="s">
        <v>57</v>
      </c>
      <c r="J137" s="137" t="s">
        <v>140</v>
      </c>
      <c r="L137" s="1"/>
      <c r="M137" s="58"/>
      <c r="N137" s="1"/>
      <c r="O137" s="1"/>
    </row>
    <row r="138" spans="1:15" s="57" customFormat="1" x14ac:dyDescent="0.3">
      <c r="A138" s="1"/>
      <c r="B138" s="225"/>
      <c r="C138" s="90" t="s">
        <v>83</v>
      </c>
      <c r="D138" s="76">
        <v>25300</v>
      </c>
      <c r="E138" s="76"/>
      <c r="F138" s="94">
        <v>50</v>
      </c>
      <c r="G138" s="94">
        <v>3.8</v>
      </c>
      <c r="H138" s="78">
        <f t="shared" si="4"/>
        <v>190</v>
      </c>
      <c r="I138" s="94" t="s">
        <v>57</v>
      </c>
      <c r="J138" s="137" t="s">
        <v>140</v>
      </c>
      <c r="L138" s="1"/>
      <c r="M138" s="58"/>
      <c r="N138" s="1"/>
      <c r="O138" s="1"/>
    </row>
    <row r="139" spans="1:15" s="57" customFormat="1" x14ac:dyDescent="0.3">
      <c r="A139" s="1"/>
      <c r="B139" s="225"/>
      <c r="C139" s="90" t="s">
        <v>83</v>
      </c>
      <c r="D139" s="76">
        <v>16150</v>
      </c>
      <c r="E139" s="76"/>
      <c r="F139" s="94">
        <v>20</v>
      </c>
      <c r="G139" s="94">
        <v>3.8</v>
      </c>
      <c r="H139" s="78">
        <f t="shared" si="4"/>
        <v>76</v>
      </c>
      <c r="I139" s="94" t="s">
        <v>57</v>
      </c>
      <c r="J139" s="137" t="s">
        <v>140</v>
      </c>
      <c r="L139" s="1"/>
      <c r="M139" s="58"/>
      <c r="N139" s="1"/>
      <c r="O139" s="1"/>
    </row>
    <row r="140" spans="1:15" s="57" customFormat="1" x14ac:dyDescent="0.3">
      <c r="A140" s="1"/>
      <c r="B140" s="225"/>
      <c r="C140" s="90" t="s">
        <v>83</v>
      </c>
      <c r="D140" s="76">
        <v>16130</v>
      </c>
      <c r="E140" s="76"/>
      <c r="F140" s="94">
        <v>10</v>
      </c>
      <c r="G140" s="94">
        <v>6</v>
      </c>
      <c r="H140" s="78">
        <f t="shared" si="4"/>
        <v>60</v>
      </c>
      <c r="I140" s="94" t="s">
        <v>57</v>
      </c>
      <c r="J140" s="137" t="s">
        <v>140</v>
      </c>
      <c r="L140" s="1"/>
      <c r="M140" s="58"/>
      <c r="N140" s="1"/>
      <c r="O140" s="1"/>
    </row>
    <row r="141" spans="1:15" s="57" customFormat="1" x14ac:dyDescent="0.3">
      <c r="A141" s="1"/>
      <c r="B141" s="225"/>
      <c r="C141" s="90" t="s">
        <v>83</v>
      </c>
      <c r="D141" s="76">
        <v>15450</v>
      </c>
      <c r="E141" s="76"/>
      <c r="F141" s="94">
        <v>20</v>
      </c>
      <c r="G141" s="94">
        <v>3.8</v>
      </c>
      <c r="H141" s="78">
        <f t="shared" si="4"/>
        <v>76</v>
      </c>
      <c r="I141" s="94" t="s">
        <v>57</v>
      </c>
      <c r="J141" s="137" t="s">
        <v>140</v>
      </c>
      <c r="L141" s="1"/>
      <c r="M141" s="58"/>
      <c r="N141" s="1"/>
      <c r="O141" s="1"/>
    </row>
    <row r="142" spans="1:15" s="57" customFormat="1" x14ac:dyDescent="0.3">
      <c r="A142" s="1"/>
      <c r="B142" s="225"/>
      <c r="C142" s="90" t="s">
        <v>83</v>
      </c>
      <c r="D142" s="76">
        <v>15300</v>
      </c>
      <c r="E142" s="76"/>
      <c r="F142" s="94">
        <v>20</v>
      </c>
      <c r="G142" s="94">
        <v>3.8</v>
      </c>
      <c r="H142" s="78">
        <f t="shared" si="4"/>
        <v>76</v>
      </c>
      <c r="I142" s="94" t="s">
        <v>57</v>
      </c>
      <c r="J142" s="137" t="s">
        <v>140</v>
      </c>
      <c r="L142" s="1"/>
      <c r="M142" s="58"/>
      <c r="N142" s="1"/>
      <c r="O142" s="1"/>
    </row>
    <row r="143" spans="1:15" s="57" customFormat="1" x14ac:dyDescent="0.3">
      <c r="A143" s="1"/>
      <c r="B143" s="225"/>
      <c r="C143" s="90" t="s">
        <v>83</v>
      </c>
      <c r="D143" s="76">
        <v>13400</v>
      </c>
      <c r="E143" s="76"/>
      <c r="F143" s="94">
        <v>60</v>
      </c>
      <c r="G143" s="94">
        <v>3.8</v>
      </c>
      <c r="H143" s="78">
        <f t="shared" si="4"/>
        <v>228</v>
      </c>
      <c r="I143" s="94" t="s">
        <v>57</v>
      </c>
      <c r="J143" s="137" t="s">
        <v>140</v>
      </c>
      <c r="L143" s="1"/>
      <c r="M143" s="58"/>
      <c r="N143" s="1"/>
      <c r="O143" s="1"/>
    </row>
    <row r="144" spans="1:15" s="57" customFormat="1" x14ac:dyDescent="0.3">
      <c r="A144" s="1"/>
      <c r="B144" s="225"/>
      <c r="C144" s="90" t="s">
        <v>83</v>
      </c>
      <c r="D144" s="76">
        <v>12050</v>
      </c>
      <c r="E144" s="76"/>
      <c r="F144" s="94">
        <v>80</v>
      </c>
      <c r="G144" s="94">
        <v>3.8</v>
      </c>
      <c r="H144" s="78">
        <f t="shared" si="4"/>
        <v>304</v>
      </c>
      <c r="I144" s="94" t="s">
        <v>57</v>
      </c>
      <c r="J144" s="137" t="s">
        <v>140</v>
      </c>
      <c r="L144" s="1"/>
      <c r="M144" s="58"/>
      <c r="N144" s="1"/>
      <c r="O144" s="1"/>
    </row>
    <row r="145" spans="1:15" s="57" customFormat="1" x14ac:dyDescent="0.3">
      <c r="A145" s="1"/>
      <c r="B145" s="225"/>
      <c r="C145" s="90" t="s">
        <v>83</v>
      </c>
      <c r="D145" s="76">
        <v>7550</v>
      </c>
      <c r="E145" s="76"/>
      <c r="F145" s="94">
        <v>120</v>
      </c>
      <c r="G145" s="94">
        <v>3.8</v>
      </c>
      <c r="H145" s="78">
        <f t="shared" si="4"/>
        <v>456</v>
      </c>
      <c r="I145" s="94" t="s">
        <v>57</v>
      </c>
      <c r="J145" s="137" t="s">
        <v>140</v>
      </c>
      <c r="L145" s="1"/>
      <c r="M145" s="58"/>
      <c r="N145" s="1"/>
      <c r="O145" s="1"/>
    </row>
    <row r="146" spans="1:15" s="57" customFormat="1" x14ac:dyDescent="0.3">
      <c r="A146" s="1"/>
      <c r="B146" s="225"/>
      <c r="C146" s="90" t="s">
        <v>83</v>
      </c>
      <c r="D146" s="76">
        <v>5300</v>
      </c>
      <c r="E146" s="76"/>
      <c r="F146" s="94">
        <v>25</v>
      </c>
      <c r="G146" s="94">
        <v>3.8</v>
      </c>
      <c r="H146" s="78">
        <f t="shared" si="4"/>
        <v>95</v>
      </c>
      <c r="I146" s="94" t="s">
        <v>57</v>
      </c>
      <c r="J146" s="137" t="s">
        <v>140</v>
      </c>
      <c r="L146" s="1"/>
      <c r="M146" s="58"/>
      <c r="N146" s="1"/>
      <c r="O146" s="1"/>
    </row>
    <row r="147" spans="1:15" s="57" customFormat="1" ht="17.25" thickBot="1" x14ac:dyDescent="0.35">
      <c r="A147" s="1"/>
      <c r="B147" s="225"/>
      <c r="C147" s="91" t="s">
        <v>83</v>
      </c>
      <c r="D147" s="82">
        <v>4100</v>
      </c>
      <c r="E147" s="82"/>
      <c r="F147" s="92">
        <v>25</v>
      </c>
      <c r="G147" s="92">
        <v>3.8</v>
      </c>
      <c r="H147" s="78">
        <f t="shared" si="4"/>
        <v>95</v>
      </c>
      <c r="I147" s="92" t="s">
        <v>57</v>
      </c>
      <c r="J147" s="144" t="s">
        <v>140</v>
      </c>
      <c r="L147" s="1"/>
      <c r="M147" s="58"/>
      <c r="N147" s="1"/>
      <c r="O147" s="1"/>
    </row>
    <row r="148" spans="1:15" s="57" customFormat="1" ht="17.25" thickBot="1" x14ac:dyDescent="0.35">
      <c r="A148" s="1"/>
      <c r="B148" s="225"/>
      <c r="C148" s="54"/>
      <c r="D148" s="59"/>
      <c r="E148" s="59"/>
      <c r="F148" s="135"/>
      <c r="G148" s="219"/>
      <c r="H148" s="199">
        <f>+SUM(H118:H147)</f>
        <v>5531</v>
      </c>
      <c r="I148" s="218"/>
      <c r="J148" s="145"/>
      <c r="L148" s="1"/>
      <c r="M148" s="58"/>
      <c r="N148" s="1"/>
      <c r="O148" s="1"/>
    </row>
    <row r="149" spans="1:15" s="57" customFormat="1" ht="17.25" thickBot="1" x14ac:dyDescent="0.35">
      <c r="A149" s="1"/>
      <c r="B149" s="226"/>
      <c r="C149" s="229" t="s">
        <v>101</v>
      </c>
      <c r="D149" s="230"/>
      <c r="E149" s="230"/>
      <c r="F149" s="230"/>
      <c r="G149" s="230"/>
      <c r="H149" s="221">
        <v>561.6</v>
      </c>
      <c r="I149" s="220" t="s">
        <v>57</v>
      </c>
      <c r="J149" s="146" t="s">
        <v>140</v>
      </c>
      <c r="L149" s="1"/>
      <c r="M149" s="58"/>
      <c r="N149" s="1"/>
      <c r="O149" s="1"/>
    </row>
    <row r="150" spans="1:15" s="57" customFormat="1" x14ac:dyDescent="0.3">
      <c r="A150" s="1"/>
      <c r="B150" s="133"/>
      <c r="C150" s="1"/>
      <c r="D150" s="59"/>
      <c r="E150" s="59"/>
      <c r="F150" s="135"/>
      <c r="G150" s="135"/>
      <c r="H150" s="58"/>
      <c r="I150" s="135"/>
      <c r="J150" s="147"/>
      <c r="L150" s="1"/>
      <c r="M150" s="58"/>
      <c r="N150" s="1"/>
      <c r="O150" s="1"/>
    </row>
    <row r="151" spans="1:15" s="57" customFormat="1" x14ac:dyDescent="0.3">
      <c r="A151" s="1"/>
      <c r="B151" s="56"/>
      <c r="C151" s="1"/>
      <c r="D151" s="134"/>
      <c r="E151" s="134"/>
      <c r="F151" s="135"/>
      <c r="G151" s="135"/>
      <c r="H151" s="134"/>
      <c r="I151" s="62"/>
      <c r="J151" s="62"/>
      <c r="L151" s="1"/>
      <c r="M151" s="58"/>
      <c r="N151" s="1"/>
      <c r="O151" s="1"/>
    </row>
    <row r="152" spans="1:15" s="57" customFormat="1" x14ac:dyDescent="0.3">
      <c r="A152" s="1"/>
      <c r="B152" s="56"/>
      <c r="C152" s="56" t="s">
        <v>102</v>
      </c>
      <c r="D152" s="59"/>
      <c r="E152" s="59"/>
      <c r="F152" s="60"/>
      <c r="G152" s="61"/>
      <c r="H152" s="60"/>
      <c r="I152" s="62"/>
      <c r="J152" s="62"/>
      <c r="L152" s="1"/>
      <c r="M152" s="58"/>
      <c r="N152" s="1"/>
      <c r="O152" s="1"/>
    </row>
    <row r="153" spans="1:15" s="57" customFormat="1" ht="30" x14ac:dyDescent="0.3">
      <c r="A153" s="1"/>
      <c r="B153" s="56"/>
      <c r="C153" s="118" t="s">
        <v>87</v>
      </c>
      <c r="D153" s="119" t="s">
        <v>88</v>
      </c>
      <c r="E153" s="120" t="s">
        <v>89</v>
      </c>
      <c r="F153" s="108" t="s">
        <v>36</v>
      </c>
      <c r="G153" s="109" t="s">
        <v>37</v>
      </c>
      <c r="H153" s="108" t="s">
        <v>38</v>
      </c>
      <c r="I153" s="121" t="s">
        <v>39</v>
      </c>
      <c r="J153" s="122" t="s">
        <v>40</v>
      </c>
      <c r="L153" s="1"/>
      <c r="M153" s="58"/>
      <c r="N153" s="1"/>
      <c r="O153" s="1"/>
    </row>
    <row r="154" spans="1:15" s="57" customFormat="1" x14ac:dyDescent="0.3">
      <c r="A154" s="1"/>
      <c r="B154" s="249" t="s">
        <v>99</v>
      </c>
      <c r="C154" s="193" t="s">
        <v>103</v>
      </c>
      <c r="D154" s="71">
        <v>14050</v>
      </c>
      <c r="E154" s="71">
        <v>18030</v>
      </c>
      <c r="F154" s="73">
        <f t="shared" ref="F154:F169" si="5">+ABS(E154-D154)</f>
        <v>3980</v>
      </c>
      <c r="G154" s="74">
        <v>2.2000000000000002</v>
      </c>
      <c r="H154" s="73">
        <f t="shared" ref="H154:H169" si="6">+G154*F154</f>
        <v>8756</v>
      </c>
      <c r="I154" s="148" t="s">
        <v>91</v>
      </c>
      <c r="J154" s="149" t="s">
        <v>140</v>
      </c>
      <c r="L154" s="1"/>
      <c r="M154" s="58"/>
      <c r="N154" s="1"/>
      <c r="O154" s="1"/>
    </row>
    <row r="155" spans="1:15" s="57" customFormat="1" x14ac:dyDescent="0.3">
      <c r="A155" s="1"/>
      <c r="B155" s="250"/>
      <c r="C155" s="194" t="s">
        <v>103</v>
      </c>
      <c r="D155" s="76">
        <v>19300</v>
      </c>
      <c r="E155" s="76">
        <v>19600</v>
      </c>
      <c r="F155" s="78">
        <f t="shared" si="5"/>
        <v>300</v>
      </c>
      <c r="G155" s="79">
        <v>2.2000000000000002</v>
      </c>
      <c r="H155" s="78">
        <f t="shared" si="6"/>
        <v>660</v>
      </c>
      <c r="I155" s="150" t="s">
        <v>91</v>
      </c>
      <c r="J155" s="151" t="s">
        <v>140</v>
      </c>
      <c r="L155" s="1"/>
      <c r="M155" s="58"/>
      <c r="N155" s="1"/>
      <c r="O155" s="1"/>
    </row>
    <row r="156" spans="1:15" s="57" customFormat="1" x14ac:dyDescent="0.3">
      <c r="A156" s="1"/>
      <c r="B156" s="250"/>
      <c r="C156" s="194" t="s">
        <v>103</v>
      </c>
      <c r="D156" s="76">
        <v>19975</v>
      </c>
      <c r="E156" s="76">
        <v>20140</v>
      </c>
      <c r="F156" s="78">
        <f t="shared" si="5"/>
        <v>165</v>
      </c>
      <c r="G156" s="79">
        <v>2.2000000000000002</v>
      </c>
      <c r="H156" s="78">
        <f t="shared" si="6"/>
        <v>363.00000000000006</v>
      </c>
      <c r="I156" s="150" t="s">
        <v>91</v>
      </c>
      <c r="J156" s="151" t="s">
        <v>140</v>
      </c>
      <c r="L156" s="1"/>
      <c r="M156" s="58"/>
      <c r="N156" s="1"/>
      <c r="O156" s="1"/>
    </row>
    <row r="157" spans="1:15" x14ac:dyDescent="0.3">
      <c r="B157" s="250"/>
      <c r="C157" s="194" t="s">
        <v>103</v>
      </c>
      <c r="D157" s="76">
        <v>20895</v>
      </c>
      <c r="E157" s="76">
        <v>21700</v>
      </c>
      <c r="F157" s="78">
        <f t="shared" si="5"/>
        <v>805</v>
      </c>
      <c r="G157" s="79">
        <v>2.2000000000000002</v>
      </c>
      <c r="H157" s="78">
        <f t="shared" si="6"/>
        <v>1771.0000000000002</v>
      </c>
      <c r="I157" s="150" t="s">
        <v>91</v>
      </c>
      <c r="J157" s="151" t="s">
        <v>140</v>
      </c>
    </row>
    <row r="158" spans="1:15" x14ac:dyDescent="0.3">
      <c r="B158" s="250"/>
      <c r="C158" s="194" t="s">
        <v>103</v>
      </c>
      <c r="D158" s="76">
        <v>22110</v>
      </c>
      <c r="E158" s="76">
        <v>22355</v>
      </c>
      <c r="F158" s="78">
        <f t="shared" si="5"/>
        <v>245</v>
      </c>
      <c r="G158" s="79">
        <v>2.2000000000000002</v>
      </c>
      <c r="H158" s="78">
        <f t="shared" si="6"/>
        <v>539</v>
      </c>
      <c r="I158" s="150" t="s">
        <v>91</v>
      </c>
      <c r="J158" s="151" t="s">
        <v>140</v>
      </c>
    </row>
    <row r="159" spans="1:15" x14ac:dyDescent="0.3">
      <c r="B159" s="250"/>
      <c r="C159" s="194" t="s">
        <v>103</v>
      </c>
      <c r="D159" s="76">
        <v>23330</v>
      </c>
      <c r="E159" s="76">
        <v>23480</v>
      </c>
      <c r="F159" s="78">
        <f t="shared" si="5"/>
        <v>150</v>
      </c>
      <c r="G159" s="79">
        <v>2.2000000000000002</v>
      </c>
      <c r="H159" s="78">
        <f t="shared" si="6"/>
        <v>330</v>
      </c>
      <c r="I159" s="150" t="s">
        <v>91</v>
      </c>
      <c r="J159" s="151" t="s">
        <v>140</v>
      </c>
    </row>
    <row r="160" spans="1:15" x14ac:dyDescent="0.3">
      <c r="B160" s="250"/>
      <c r="C160" s="194" t="s">
        <v>103</v>
      </c>
      <c r="D160" s="76">
        <v>24240</v>
      </c>
      <c r="E160" s="76">
        <v>24875</v>
      </c>
      <c r="F160" s="78">
        <f t="shared" si="5"/>
        <v>635</v>
      </c>
      <c r="G160" s="79">
        <v>2.2000000000000002</v>
      </c>
      <c r="H160" s="78">
        <f t="shared" si="6"/>
        <v>1397</v>
      </c>
      <c r="I160" s="150" t="s">
        <v>91</v>
      </c>
      <c r="J160" s="151" t="s">
        <v>140</v>
      </c>
    </row>
    <row r="161" spans="2:15" x14ac:dyDescent="0.3">
      <c r="B161" s="250"/>
      <c r="C161" s="194" t="s">
        <v>103</v>
      </c>
      <c r="D161" s="76">
        <v>25270</v>
      </c>
      <c r="E161" s="76">
        <v>26320</v>
      </c>
      <c r="F161" s="78">
        <f t="shared" si="5"/>
        <v>1050</v>
      </c>
      <c r="G161" s="79">
        <v>2.2000000000000002</v>
      </c>
      <c r="H161" s="78">
        <f t="shared" si="6"/>
        <v>2310</v>
      </c>
      <c r="I161" s="150" t="s">
        <v>91</v>
      </c>
      <c r="J161" s="151" t="s">
        <v>140</v>
      </c>
    </row>
    <row r="162" spans="2:15" x14ac:dyDescent="0.3">
      <c r="B162" s="250"/>
      <c r="C162" s="194" t="s">
        <v>104</v>
      </c>
      <c r="D162" s="76">
        <v>26320</v>
      </c>
      <c r="E162" s="76">
        <v>25300</v>
      </c>
      <c r="F162" s="78">
        <f t="shared" si="5"/>
        <v>1020</v>
      </c>
      <c r="G162" s="79">
        <v>2.2000000000000002</v>
      </c>
      <c r="H162" s="78">
        <f t="shared" si="6"/>
        <v>2244</v>
      </c>
      <c r="I162" s="150" t="s">
        <v>91</v>
      </c>
      <c r="J162" s="151" t="s">
        <v>140</v>
      </c>
    </row>
    <row r="163" spans="2:15" x14ac:dyDescent="0.3">
      <c r="B163" s="250"/>
      <c r="C163" s="194" t="s">
        <v>104</v>
      </c>
      <c r="D163" s="76">
        <v>25225</v>
      </c>
      <c r="E163" s="76">
        <v>24420</v>
      </c>
      <c r="F163" s="78">
        <f t="shared" si="5"/>
        <v>805</v>
      </c>
      <c r="G163" s="79">
        <v>2.2000000000000002</v>
      </c>
      <c r="H163" s="78">
        <f t="shared" si="6"/>
        <v>1771.0000000000002</v>
      </c>
      <c r="I163" s="150" t="s">
        <v>91</v>
      </c>
      <c r="J163" s="151" t="s">
        <v>140</v>
      </c>
    </row>
    <row r="164" spans="2:15" x14ac:dyDescent="0.3">
      <c r="B164" s="250"/>
      <c r="C164" s="194" t="s">
        <v>104</v>
      </c>
      <c r="D164" s="76">
        <v>23480</v>
      </c>
      <c r="E164" s="76">
        <v>23330</v>
      </c>
      <c r="F164" s="78">
        <f t="shared" si="5"/>
        <v>150</v>
      </c>
      <c r="G164" s="79">
        <v>2.2000000000000002</v>
      </c>
      <c r="H164" s="78">
        <f t="shared" si="6"/>
        <v>330</v>
      </c>
      <c r="I164" s="150" t="s">
        <v>91</v>
      </c>
      <c r="J164" s="151" t="s">
        <v>140</v>
      </c>
    </row>
    <row r="165" spans="2:15" x14ac:dyDescent="0.3">
      <c r="B165" s="250"/>
      <c r="C165" s="194" t="s">
        <v>104</v>
      </c>
      <c r="D165" s="76">
        <v>22355</v>
      </c>
      <c r="E165" s="76">
        <v>22110</v>
      </c>
      <c r="F165" s="78">
        <f t="shared" si="5"/>
        <v>245</v>
      </c>
      <c r="G165" s="79">
        <v>2.2000000000000002</v>
      </c>
      <c r="H165" s="78">
        <f t="shared" si="6"/>
        <v>539</v>
      </c>
      <c r="I165" s="150" t="s">
        <v>91</v>
      </c>
      <c r="J165" s="151" t="s">
        <v>140</v>
      </c>
    </row>
    <row r="166" spans="2:15" x14ac:dyDescent="0.3">
      <c r="B166" s="250"/>
      <c r="C166" s="194" t="s">
        <v>104</v>
      </c>
      <c r="D166" s="76">
        <v>21695</v>
      </c>
      <c r="E166" s="76">
        <v>20895</v>
      </c>
      <c r="F166" s="78">
        <f t="shared" si="5"/>
        <v>800</v>
      </c>
      <c r="G166" s="79">
        <v>2.2000000000000002</v>
      </c>
      <c r="H166" s="78">
        <f t="shared" si="6"/>
        <v>1760.0000000000002</v>
      </c>
      <c r="I166" s="150" t="s">
        <v>91</v>
      </c>
      <c r="J166" s="151" t="s">
        <v>140</v>
      </c>
    </row>
    <row r="167" spans="2:15" x14ac:dyDescent="0.3">
      <c r="B167" s="250"/>
      <c r="C167" s="194" t="s">
        <v>104</v>
      </c>
      <c r="D167" s="76">
        <v>20140</v>
      </c>
      <c r="E167" s="76">
        <v>20000</v>
      </c>
      <c r="F167" s="78">
        <f t="shared" si="5"/>
        <v>140</v>
      </c>
      <c r="G167" s="79">
        <v>2.2000000000000002</v>
      </c>
      <c r="H167" s="78">
        <f t="shared" si="6"/>
        <v>308</v>
      </c>
      <c r="I167" s="150" t="s">
        <v>91</v>
      </c>
      <c r="J167" s="151" t="s">
        <v>140</v>
      </c>
    </row>
    <row r="168" spans="2:15" x14ac:dyDescent="0.3">
      <c r="B168" s="250"/>
      <c r="C168" s="194" t="s">
        <v>104</v>
      </c>
      <c r="D168" s="76">
        <v>19600</v>
      </c>
      <c r="E168" s="76">
        <v>18545</v>
      </c>
      <c r="F168" s="78">
        <f t="shared" si="5"/>
        <v>1055</v>
      </c>
      <c r="G168" s="79">
        <v>2.2000000000000002</v>
      </c>
      <c r="H168" s="78">
        <f t="shared" si="6"/>
        <v>2321</v>
      </c>
      <c r="I168" s="150" t="s">
        <v>91</v>
      </c>
      <c r="J168" s="151" t="s">
        <v>140</v>
      </c>
    </row>
    <row r="169" spans="2:15" ht="17.25" thickBot="1" x14ac:dyDescent="0.35">
      <c r="B169" s="251"/>
      <c r="C169" s="195" t="s">
        <v>104</v>
      </c>
      <c r="D169" s="82">
        <v>18030</v>
      </c>
      <c r="E169" s="82">
        <v>14125</v>
      </c>
      <c r="F169" s="84">
        <f t="shared" si="5"/>
        <v>3905</v>
      </c>
      <c r="G169" s="85">
        <v>2.2000000000000002</v>
      </c>
      <c r="H169" s="78">
        <f t="shared" si="6"/>
        <v>8591</v>
      </c>
      <c r="I169" s="152" t="s">
        <v>91</v>
      </c>
      <c r="J169" s="153" t="s">
        <v>140</v>
      </c>
    </row>
    <row r="170" spans="2:15" ht="17.25" thickBot="1" x14ac:dyDescent="0.35">
      <c r="H170" s="199">
        <f>+SUM(H154:H169)</f>
        <v>33990</v>
      </c>
      <c r="M170" s="58">
        <f>+H181+H170</f>
        <v>41157</v>
      </c>
    </row>
    <row r="171" spans="2:15" x14ac:dyDescent="0.3">
      <c r="B171" s="131"/>
      <c r="C171" s="56" t="s">
        <v>25</v>
      </c>
      <c r="M171" s="154">
        <f>+H170/M170</f>
        <v>0.82586194329032725</v>
      </c>
      <c r="O171" s="1">
        <f>+M171/2</f>
        <v>0.41293097164516362</v>
      </c>
    </row>
    <row r="172" spans="2:15" ht="30" x14ac:dyDescent="0.3">
      <c r="C172" s="118" t="s">
        <v>87</v>
      </c>
      <c r="D172" s="119" t="s">
        <v>88</v>
      </c>
      <c r="E172" s="120" t="s">
        <v>89</v>
      </c>
      <c r="F172" s="108" t="s">
        <v>36</v>
      </c>
      <c r="G172" s="109" t="s">
        <v>37</v>
      </c>
      <c r="H172" s="108" t="s">
        <v>38</v>
      </c>
      <c r="I172" s="121" t="s">
        <v>39</v>
      </c>
      <c r="J172" s="122" t="s">
        <v>40</v>
      </c>
      <c r="O172" s="1">
        <f>+O171</f>
        <v>0.41293097164516362</v>
      </c>
    </row>
    <row r="173" spans="2:15" x14ac:dyDescent="0.3">
      <c r="B173" s="249" t="s">
        <v>99</v>
      </c>
      <c r="C173" s="193" t="s">
        <v>103</v>
      </c>
      <c r="D173" s="71" t="s">
        <v>105</v>
      </c>
      <c r="E173" s="71" t="s">
        <v>106</v>
      </c>
      <c r="F173" s="73" t="s">
        <v>62</v>
      </c>
      <c r="G173" s="74" t="s">
        <v>62</v>
      </c>
      <c r="H173" s="73">
        <v>595</v>
      </c>
      <c r="I173" s="148" t="s">
        <v>91</v>
      </c>
      <c r="J173" s="149" t="s">
        <v>107</v>
      </c>
      <c r="O173" s="1">
        <f>1-O172-O171</f>
        <v>0.1741380567096727</v>
      </c>
    </row>
    <row r="174" spans="2:15" x14ac:dyDescent="0.3">
      <c r="B174" s="250"/>
      <c r="C174" s="194" t="s">
        <v>104</v>
      </c>
      <c r="D174" s="76" t="s">
        <v>105</v>
      </c>
      <c r="E174" s="76" t="s">
        <v>108</v>
      </c>
      <c r="F174" s="78" t="s">
        <v>62</v>
      </c>
      <c r="G174" s="79" t="s">
        <v>62</v>
      </c>
      <c r="H174" s="78">
        <v>1075</v>
      </c>
      <c r="I174" s="150" t="s">
        <v>91</v>
      </c>
      <c r="J174" s="151" t="s">
        <v>107</v>
      </c>
    </row>
    <row r="175" spans="2:15" x14ac:dyDescent="0.3">
      <c r="B175" s="250"/>
      <c r="C175" s="194" t="s">
        <v>103</v>
      </c>
      <c r="D175" s="76" t="s">
        <v>105</v>
      </c>
      <c r="E175" s="76" t="s">
        <v>109</v>
      </c>
      <c r="F175" s="78" t="s">
        <v>62</v>
      </c>
      <c r="G175" s="79" t="s">
        <v>62</v>
      </c>
      <c r="H175" s="78">
        <v>830</v>
      </c>
      <c r="I175" s="150" t="s">
        <v>91</v>
      </c>
      <c r="J175" s="151" t="s">
        <v>107</v>
      </c>
    </row>
    <row r="176" spans="2:15" x14ac:dyDescent="0.3">
      <c r="B176" s="250"/>
      <c r="C176" s="194" t="s">
        <v>104</v>
      </c>
      <c r="D176" s="76" t="s">
        <v>105</v>
      </c>
      <c r="E176" s="76" t="s">
        <v>110</v>
      </c>
      <c r="F176" s="78" t="s">
        <v>62</v>
      </c>
      <c r="G176" s="79" t="s">
        <v>62</v>
      </c>
      <c r="H176" s="78">
        <v>1035</v>
      </c>
      <c r="I176" s="150" t="s">
        <v>91</v>
      </c>
      <c r="J176" s="151" t="s">
        <v>107</v>
      </c>
    </row>
    <row r="177" spans="1:15" x14ac:dyDescent="0.3">
      <c r="B177" s="250"/>
      <c r="C177" s="194" t="s">
        <v>103</v>
      </c>
      <c r="D177" s="76" t="s">
        <v>111</v>
      </c>
      <c r="E177" s="76" t="s">
        <v>112</v>
      </c>
      <c r="F177" s="78" t="s">
        <v>62</v>
      </c>
      <c r="G177" s="79" t="s">
        <v>62</v>
      </c>
      <c r="H177" s="78">
        <v>870</v>
      </c>
      <c r="I177" s="150" t="s">
        <v>91</v>
      </c>
      <c r="J177" s="151" t="s">
        <v>107</v>
      </c>
    </row>
    <row r="178" spans="1:15" x14ac:dyDescent="0.3">
      <c r="B178" s="250"/>
      <c r="C178" s="194" t="s">
        <v>104</v>
      </c>
      <c r="D178" s="76" t="s">
        <v>111</v>
      </c>
      <c r="E178" s="76" t="s">
        <v>113</v>
      </c>
      <c r="F178" s="78" t="s">
        <v>62</v>
      </c>
      <c r="G178" s="79" t="s">
        <v>62</v>
      </c>
      <c r="H178" s="78">
        <v>1080</v>
      </c>
      <c r="I178" s="150" t="s">
        <v>91</v>
      </c>
      <c r="J178" s="151" t="s">
        <v>107</v>
      </c>
    </row>
    <row r="179" spans="1:15" x14ac:dyDescent="0.3">
      <c r="B179" s="250"/>
      <c r="C179" s="194" t="s">
        <v>103</v>
      </c>
      <c r="D179" s="76" t="s">
        <v>111</v>
      </c>
      <c r="E179" s="76" t="s">
        <v>114</v>
      </c>
      <c r="F179" s="78" t="s">
        <v>62</v>
      </c>
      <c r="G179" s="79" t="s">
        <v>62</v>
      </c>
      <c r="H179" s="78">
        <v>972</v>
      </c>
      <c r="I179" s="150" t="s">
        <v>91</v>
      </c>
      <c r="J179" s="151" t="s">
        <v>107</v>
      </c>
    </row>
    <row r="180" spans="1:15" ht="17.25" thickBot="1" x14ac:dyDescent="0.35">
      <c r="B180" s="251"/>
      <c r="C180" s="195" t="s">
        <v>104</v>
      </c>
      <c r="D180" s="82" t="s">
        <v>111</v>
      </c>
      <c r="E180" s="82" t="s">
        <v>115</v>
      </c>
      <c r="F180" s="84" t="s">
        <v>62</v>
      </c>
      <c r="G180" s="85" t="s">
        <v>62</v>
      </c>
      <c r="H180" s="78">
        <v>710</v>
      </c>
      <c r="I180" s="152" t="s">
        <v>91</v>
      </c>
      <c r="J180" s="153" t="s">
        <v>107</v>
      </c>
    </row>
    <row r="181" spans="1:15" ht="17.25" thickBot="1" x14ac:dyDescent="0.35">
      <c r="H181" s="199">
        <f>+SUM(H173:H180)</f>
        <v>7167</v>
      </c>
    </row>
    <row r="183" spans="1:15" x14ac:dyDescent="0.3">
      <c r="A183" s="56" t="s">
        <v>134</v>
      </c>
    </row>
    <row r="185" spans="1:15" x14ac:dyDescent="0.3">
      <c r="B185" s="30" t="s">
        <v>137</v>
      </c>
      <c r="C185" s="32"/>
      <c r="D185" s="171"/>
      <c r="E185" s="171"/>
      <c r="F185" s="172"/>
      <c r="G185" s="173"/>
      <c r="H185" s="172"/>
      <c r="I185" s="174"/>
      <c r="J185" s="175"/>
    </row>
    <row r="186" spans="1:15" ht="30" x14ac:dyDescent="0.3">
      <c r="B186" s="30"/>
      <c r="C186" s="176" t="s">
        <v>87</v>
      </c>
      <c r="D186" s="177" t="s">
        <v>88</v>
      </c>
      <c r="E186" s="178" t="s">
        <v>89</v>
      </c>
      <c r="F186" s="179" t="s">
        <v>36</v>
      </c>
      <c r="G186" s="180" t="s">
        <v>37</v>
      </c>
      <c r="H186" s="179" t="s">
        <v>38</v>
      </c>
      <c r="I186" s="181" t="s">
        <v>39</v>
      </c>
      <c r="J186" s="182" t="s">
        <v>40</v>
      </c>
    </row>
    <row r="187" spans="1:15" x14ac:dyDescent="0.3">
      <c r="B187" s="243" t="s">
        <v>116</v>
      </c>
      <c r="C187" s="183" t="s">
        <v>84</v>
      </c>
      <c r="D187" s="184">
        <v>0</v>
      </c>
      <c r="E187" s="185">
        <v>825</v>
      </c>
      <c r="F187" s="186">
        <f>+ABS(E187-D187)</f>
        <v>825</v>
      </c>
      <c r="G187" s="187">
        <v>3.8</v>
      </c>
      <c r="H187" s="186">
        <f>+G187*F187</f>
        <v>3135</v>
      </c>
      <c r="I187" s="188" t="s">
        <v>91</v>
      </c>
      <c r="J187" s="189" t="s">
        <v>92</v>
      </c>
      <c r="K187" s="57" t="s">
        <v>117</v>
      </c>
    </row>
    <row r="188" spans="1:15" x14ac:dyDescent="0.3">
      <c r="B188" s="244"/>
      <c r="C188" s="32" t="s">
        <v>84</v>
      </c>
      <c r="D188" s="190">
        <v>0</v>
      </c>
      <c r="E188" s="171">
        <v>70</v>
      </c>
      <c r="F188" s="191">
        <f>+ABS(E188-D188)</f>
        <v>70</v>
      </c>
      <c r="G188" s="173">
        <v>3.8</v>
      </c>
      <c r="H188" s="191">
        <f>+G188*F188</f>
        <v>266</v>
      </c>
      <c r="I188" s="174" t="s">
        <v>91</v>
      </c>
      <c r="J188" s="192" t="s">
        <v>92</v>
      </c>
    </row>
    <row r="189" spans="1:15" s="57" customFormat="1" x14ac:dyDescent="0.3">
      <c r="A189" s="1"/>
      <c r="B189" s="244"/>
      <c r="C189" s="32" t="s">
        <v>84</v>
      </c>
      <c r="D189" s="190">
        <v>400</v>
      </c>
      <c r="E189" s="171">
        <v>520</v>
      </c>
      <c r="F189" s="191">
        <f>+ABS(E189-D189)</f>
        <v>120</v>
      </c>
      <c r="G189" s="173">
        <v>3.8</v>
      </c>
      <c r="H189" s="191">
        <f>+G189*F189</f>
        <v>456</v>
      </c>
      <c r="I189" s="174" t="s">
        <v>91</v>
      </c>
      <c r="J189" s="192" t="s">
        <v>92</v>
      </c>
      <c r="L189" s="1"/>
      <c r="M189" s="58"/>
      <c r="N189" s="1"/>
      <c r="O189" s="1"/>
    </row>
    <row r="190" spans="1:15" s="57" customFormat="1" ht="17.25" thickBot="1" x14ac:dyDescent="0.35">
      <c r="A190" s="1"/>
      <c r="B190" s="244"/>
      <c r="C190" s="32" t="s">
        <v>83</v>
      </c>
      <c r="D190" s="190">
        <v>3000</v>
      </c>
      <c r="E190" s="171">
        <v>2250</v>
      </c>
      <c r="F190" s="191">
        <f>+ABS(E190-D190)</f>
        <v>750</v>
      </c>
      <c r="G190" s="173">
        <v>6.5</v>
      </c>
      <c r="H190" s="191">
        <f>+G190*F190</f>
        <v>4875</v>
      </c>
      <c r="I190" s="174" t="s">
        <v>91</v>
      </c>
      <c r="J190" s="192" t="s">
        <v>92</v>
      </c>
      <c r="L190" s="1"/>
      <c r="M190" s="58"/>
      <c r="N190" s="1"/>
      <c r="O190" s="1"/>
    </row>
    <row r="191" spans="1:15" s="57" customFormat="1" ht="17.25" thickBot="1" x14ac:dyDescent="0.35">
      <c r="A191" s="1"/>
      <c r="B191" s="252"/>
      <c r="C191" s="245"/>
      <c r="D191" s="246"/>
      <c r="E191" s="246"/>
      <c r="F191" s="246"/>
      <c r="G191" s="246"/>
      <c r="H191" s="214">
        <f>+SUM(H187:H190)</f>
        <v>8732</v>
      </c>
      <c r="I191" s="247"/>
      <c r="J191" s="248"/>
      <c r="L191" s="1"/>
      <c r="M191" s="58"/>
      <c r="N191" s="1"/>
      <c r="O191" s="1"/>
    </row>
    <row r="192" spans="1:15" s="57" customFormat="1" x14ac:dyDescent="0.3">
      <c r="A192" s="1"/>
      <c r="B192" s="30"/>
      <c r="C192" s="32"/>
      <c r="D192" s="171"/>
      <c r="E192" s="171"/>
      <c r="F192" s="172"/>
      <c r="G192" s="173"/>
      <c r="H192" s="172"/>
      <c r="I192" s="174"/>
      <c r="J192" s="174"/>
      <c r="L192" s="1"/>
      <c r="M192" s="58"/>
      <c r="N192" s="1"/>
      <c r="O192" s="1"/>
    </row>
    <row r="193" spans="1:15" s="57" customFormat="1" x14ac:dyDescent="0.3">
      <c r="A193" s="1"/>
      <c r="B193" s="30" t="s">
        <v>138</v>
      </c>
      <c r="C193" s="32"/>
      <c r="D193" s="171"/>
      <c r="E193" s="171"/>
      <c r="F193" s="172"/>
      <c r="G193" s="173"/>
      <c r="H193" s="172"/>
      <c r="I193" s="174"/>
      <c r="J193" s="174"/>
      <c r="L193" s="1"/>
      <c r="M193" s="58"/>
      <c r="N193" s="1"/>
      <c r="O193" s="1"/>
    </row>
    <row r="194" spans="1:15" s="57" customFormat="1" ht="30" x14ac:dyDescent="0.3">
      <c r="A194" s="1"/>
      <c r="B194" s="30"/>
      <c r="C194" s="176" t="s">
        <v>87</v>
      </c>
      <c r="D194" s="177" t="s">
        <v>88</v>
      </c>
      <c r="E194" s="178" t="s">
        <v>89</v>
      </c>
      <c r="F194" s="179" t="s">
        <v>36</v>
      </c>
      <c r="G194" s="180" t="s">
        <v>37</v>
      </c>
      <c r="H194" s="179" t="s">
        <v>38</v>
      </c>
      <c r="I194" s="181" t="s">
        <v>39</v>
      </c>
      <c r="J194" s="182" t="s">
        <v>40</v>
      </c>
      <c r="L194" s="1"/>
      <c r="M194" s="58"/>
      <c r="N194" s="1"/>
      <c r="O194" s="1"/>
    </row>
    <row r="195" spans="1:15" s="57" customFormat="1" x14ac:dyDescent="0.3">
      <c r="A195" s="1"/>
      <c r="B195" s="243" t="s">
        <v>116</v>
      </c>
      <c r="C195" s="183" t="s">
        <v>84</v>
      </c>
      <c r="D195" s="184">
        <v>1400</v>
      </c>
      <c r="E195" s="185">
        <v>1500</v>
      </c>
      <c r="F195" s="186">
        <f>+ABS(E195-D195)</f>
        <v>100</v>
      </c>
      <c r="G195" s="187">
        <v>3</v>
      </c>
      <c r="H195" s="186">
        <f>+G195*F195</f>
        <v>300</v>
      </c>
      <c r="I195" s="188" t="s">
        <v>118</v>
      </c>
      <c r="J195" s="189" t="s">
        <v>140</v>
      </c>
      <c r="L195" s="1"/>
      <c r="M195" s="58"/>
      <c r="N195" s="1"/>
      <c r="O195" s="1"/>
    </row>
    <row r="196" spans="1:15" s="57" customFormat="1" x14ac:dyDescent="0.3">
      <c r="A196" s="1"/>
      <c r="B196" s="244"/>
      <c r="C196" s="42" t="s">
        <v>84</v>
      </c>
      <c r="D196" s="190">
        <v>1550</v>
      </c>
      <c r="E196" s="171">
        <v>1650</v>
      </c>
      <c r="F196" s="191">
        <f>+ABS(E196-D196)</f>
        <v>100</v>
      </c>
      <c r="G196" s="173">
        <v>3</v>
      </c>
      <c r="H196" s="191">
        <f>+G196*F196</f>
        <v>300</v>
      </c>
      <c r="I196" s="174" t="s">
        <v>118</v>
      </c>
      <c r="J196" s="192" t="s">
        <v>140</v>
      </c>
      <c r="L196" s="1"/>
      <c r="M196" s="58"/>
      <c r="N196" s="1"/>
      <c r="O196" s="1"/>
    </row>
    <row r="197" spans="1:15" s="57" customFormat="1" ht="17.25" thickBot="1" x14ac:dyDescent="0.35">
      <c r="A197" s="1"/>
      <c r="B197" s="244"/>
      <c r="C197" s="42" t="s">
        <v>84</v>
      </c>
      <c r="D197" s="190">
        <v>1750</v>
      </c>
      <c r="E197" s="171">
        <v>1800</v>
      </c>
      <c r="F197" s="191">
        <f>+ABS(E197-D197)</f>
        <v>50</v>
      </c>
      <c r="G197" s="173">
        <v>3</v>
      </c>
      <c r="H197" s="191">
        <f>+G197*F197</f>
        <v>150</v>
      </c>
      <c r="I197" s="174" t="s">
        <v>118</v>
      </c>
      <c r="J197" s="192" t="s">
        <v>140</v>
      </c>
      <c r="L197" s="1"/>
      <c r="M197" s="58"/>
      <c r="N197" s="1"/>
      <c r="O197" s="1"/>
    </row>
    <row r="198" spans="1:15" s="57" customFormat="1" ht="17.25" thickBot="1" x14ac:dyDescent="0.35">
      <c r="A198" s="1"/>
      <c r="B198" s="244"/>
      <c r="C198" s="245"/>
      <c r="D198" s="246"/>
      <c r="E198" s="246"/>
      <c r="F198" s="246"/>
      <c r="G198" s="246"/>
      <c r="H198" s="214">
        <f>+SUM(H195:H197)</f>
        <v>750</v>
      </c>
      <c r="I198" s="247"/>
      <c r="J198" s="248"/>
      <c r="L198" s="1"/>
      <c r="M198" s="58"/>
      <c r="N198" s="1"/>
      <c r="O198" s="1"/>
    </row>
    <row r="199" spans="1:15" s="57" customFormat="1" x14ac:dyDescent="0.3">
      <c r="A199" s="1"/>
      <c r="B199" s="244"/>
      <c r="C199" s="42" t="s">
        <v>84</v>
      </c>
      <c r="D199" s="190">
        <v>3170</v>
      </c>
      <c r="E199" s="171">
        <v>3230</v>
      </c>
      <c r="F199" s="191">
        <f>+ABS(E199-D199)</f>
        <v>60</v>
      </c>
      <c r="G199" s="173">
        <v>6.5</v>
      </c>
      <c r="H199" s="191">
        <f>+G199*F199</f>
        <v>390</v>
      </c>
      <c r="I199" s="174" t="s">
        <v>95</v>
      </c>
      <c r="J199" s="189" t="s">
        <v>140</v>
      </c>
      <c r="L199" s="1"/>
      <c r="M199" s="58"/>
      <c r="N199" s="1"/>
      <c r="O199" s="1"/>
    </row>
    <row r="200" spans="1:15" s="57" customFormat="1" x14ac:dyDescent="0.3">
      <c r="A200" s="1"/>
      <c r="B200" s="244"/>
      <c r="C200" s="42" t="s">
        <v>83</v>
      </c>
      <c r="D200" s="190">
        <v>1800</v>
      </c>
      <c r="E200" s="171" t="s">
        <v>119</v>
      </c>
      <c r="F200" s="191">
        <f>5*15</f>
        <v>75</v>
      </c>
      <c r="G200" s="173">
        <v>3</v>
      </c>
      <c r="H200" s="191">
        <f>+G200*F200</f>
        <v>225</v>
      </c>
      <c r="I200" s="174" t="s">
        <v>95</v>
      </c>
      <c r="J200" s="192" t="s">
        <v>140</v>
      </c>
      <c r="L200" s="1"/>
      <c r="M200" s="58"/>
      <c r="N200" s="1"/>
      <c r="O200" s="1"/>
    </row>
    <row r="201" spans="1:15" s="57" customFormat="1" ht="17.25" thickBot="1" x14ac:dyDescent="0.35">
      <c r="A201" s="1"/>
      <c r="B201" s="244"/>
      <c r="C201" s="42" t="s">
        <v>83</v>
      </c>
      <c r="D201" s="190">
        <v>350</v>
      </c>
      <c r="E201" s="171">
        <v>250</v>
      </c>
      <c r="F201" s="191">
        <v>100</v>
      </c>
      <c r="G201" s="173">
        <v>3.8</v>
      </c>
      <c r="H201" s="191">
        <f>+G201*F201</f>
        <v>380</v>
      </c>
      <c r="I201" s="174" t="s">
        <v>95</v>
      </c>
      <c r="J201" s="192" t="s">
        <v>140</v>
      </c>
      <c r="L201" s="1"/>
      <c r="M201" s="58"/>
      <c r="N201" s="1"/>
      <c r="O201" s="1"/>
    </row>
    <row r="202" spans="1:15" s="57" customFormat="1" ht="17.25" thickBot="1" x14ac:dyDescent="0.35">
      <c r="A202" s="1"/>
      <c r="B202" s="252"/>
      <c r="C202" s="245"/>
      <c r="D202" s="246"/>
      <c r="E202" s="246"/>
      <c r="F202" s="246"/>
      <c r="G202" s="246"/>
      <c r="H202" s="214">
        <f>+SUM(H199:H201)</f>
        <v>995</v>
      </c>
      <c r="I202" s="247"/>
      <c r="J202" s="248"/>
      <c r="L202" s="1"/>
      <c r="M202" s="58"/>
      <c r="N202" s="1"/>
      <c r="O202" s="1"/>
    </row>
    <row r="204" spans="1:15" x14ac:dyDescent="0.3">
      <c r="H204" s="58">
        <f>+H202+H198+H191+H181+H170+H149+H148+H117+H106+H96+H88+H87+H66+H56+H55+H38+H28+H27+H21+H13+H9</f>
        <v>207485.41000000003</v>
      </c>
    </row>
    <row r="394" spans="9:12" x14ac:dyDescent="0.3">
      <c r="I394" s="60"/>
      <c r="K394" s="60"/>
      <c r="L394" s="222"/>
    </row>
  </sheetData>
  <mergeCells count="24">
    <mergeCell ref="I191:J191"/>
    <mergeCell ref="B195:B202"/>
    <mergeCell ref="C198:G198"/>
    <mergeCell ref="I198:J198"/>
    <mergeCell ref="C202:G202"/>
    <mergeCell ref="I202:J202"/>
    <mergeCell ref="B110:B149"/>
    <mergeCell ref="C149:G149"/>
    <mergeCell ref="B154:B169"/>
    <mergeCell ref="B173:B180"/>
    <mergeCell ref="B187:B191"/>
    <mergeCell ref="C191:G191"/>
    <mergeCell ref="B6:B28"/>
    <mergeCell ref="C34:E34"/>
    <mergeCell ref="I34:J34"/>
    <mergeCell ref="B35:B36"/>
    <mergeCell ref="B46:B55"/>
    <mergeCell ref="C55:G55"/>
    <mergeCell ref="I55:J55"/>
    <mergeCell ref="C56:G56"/>
    <mergeCell ref="B62:B88"/>
    <mergeCell ref="C88:G88"/>
    <mergeCell ref="B94:B95"/>
    <mergeCell ref="C105:G10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5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BBAE8-570F-4ED4-98DD-420BF7C5EC73}">
  <dimension ref="A2:K91"/>
  <sheetViews>
    <sheetView showGridLines="0" tabSelected="1" topLeftCell="A70" zoomScale="85" zoomScaleNormal="85" workbookViewId="0">
      <selection activeCell="G85" sqref="G85"/>
    </sheetView>
  </sheetViews>
  <sheetFormatPr baseColWidth="10" defaultColWidth="11.5703125" defaultRowHeight="16.5" x14ac:dyDescent="0.3"/>
  <cols>
    <col min="1" max="2" width="11.5703125" style="1"/>
    <col min="3" max="3" width="99.28515625" style="1" customWidth="1"/>
    <col min="4" max="4" width="20.85546875" style="1" customWidth="1"/>
    <col min="5" max="5" width="17.140625" style="1" bestFit="1" customWidth="1"/>
    <col min="6" max="6" width="18.5703125" style="1" bestFit="1" customWidth="1"/>
    <col min="7" max="7" width="49.42578125" style="1" bestFit="1" customWidth="1"/>
    <col min="8" max="8" width="29.28515625" style="3" bestFit="1" customWidth="1"/>
    <col min="9" max="9" width="11.5703125" style="1"/>
    <col min="10" max="10" width="18.7109375" style="1" customWidth="1"/>
    <col min="11" max="11" width="20.42578125" style="1" customWidth="1"/>
    <col min="12" max="12" width="20.85546875" style="1" customWidth="1"/>
    <col min="13" max="13" width="11.5703125" style="1"/>
    <col min="14" max="14" width="11.140625" style="1" bestFit="1" customWidth="1"/>
    <col min="15" max="15" width="15.5703125" style="1" bestFit="1" customWidth="1"/>
    <col min="16" max="16384" width="11.5703125" style="1"/>
  </cols>
  <sheetData>
    <row r="2" spans="2:11" x14ac:dyDescent="0.3">
      <c r="B2" s="155" t="s">
        <v>32</v>
      </c>
      <c r="C2" s="2"/>
      <c r="D2" s="2"/>
      <c r="E2" s="2"/>
      <c r="F2" s="2"/>
    </row>
    <row r="4" spans="2:11" s="4" customFormat="1" ht="36" customHeight="1" x14ac:dyDescent="0.3">
      <c r="B4" s="253" t="s">
        <v>7</v>
      </c>
      <c r="C4" s="253"/>
      <c r="D4" s="156" t="s">
        <v>28</v>
      </c>
      <c r="E4" s="156" t="s">
        <v>1</v>
      </c>
      <c r="F4" s="156" t="s">
        <v>2</v>
      </c>
      <c r="H4" s="5"/>
    </row>
    <row r="5" spans="2:11" ht="82.5" x14ac:dyDescent="0.3">
      <c r="B5" s="6" t="s">
        <v>3</v>
      </c>
      <c r="C5" s="7" t="s">
        <v>8</v>
      </c>
      <c r="D5" s="157">
        <v>9165</v>
      </c>
      <c r="E5" s="158"/>
      <c r="F5" s="158"/>
      <c r="G5" s="8"/>
    </row>
    <row r="6" spans="2:11" x14ac:dyDescent="0.3">
      <c r="B6" s="254" t="s">
        <v>9</v>
      </c>
      <c r="C6" s="254"/>
      <c r="D6" s="111"/>
      <c r="E6" s="158"/>
      <c r="F6" s="158"/>
      <c r="H6" s="9"/>
    </row>
    <row r="7" spans="2:11" ht="82.5" x14ac:dyDescent="0.3">
      <c r="B7" s="6" t="s">
        <v>3</v>
      </c>
      <c r="C7" s="7" t="s">
        <v>10</v>
      </c>
      <c r="D7" s="157">
        <v>11068</v>
      </c>
      <c r="E7" s="158"/>
      <c r="F7" s="158"/>
      <c r="G7" s="8"/>
      <c r="H7" s="9"/>
    </row>
    <row r="8" spans="2:11" x14ac:dyDescent="0.3">
      <c r="B8" s="253" t="s">
        <v>11</v>
      </c>
      <c r="C8" s="253"/>
      <c r="D8" s="157"/>
      <c r="E8" s="158"/>
      <c r="F8" s="158"/>
      <c r="G8" s="8"/>
      <c r="H8" s="9"/>
    </row>
    <row r="9" spans="2:11" ht="82.5" x14ac:dyDescent="0.3">
      <c r="B9" s="10" t="s">
        <v>3</v>
      </c>
      <c r="C9" s="7" t="s">
        <v>126</v>
      </c>
      <c r="D9" s="157">
        <v>9448</v>
      </c>
      <c r="E9" s="158"/>
      <c r="F9" s="158"/>
      <c r="G9" s="8"/>
      <c r="H9" s="9"/>
    </row>
    <row r="10" spans="2:11" x14ac:dyDescent="0.3">
      <c r="B10" s="255" t="s">
        <v>12</v>
      </c>
      <c r="C10" s="255"/>
      <c r="D10" s="111"/>
      <c r="E10" s="158"/>
      <c r="F10" s="158"/>
      <c r="H10" s="9"/>
    </row>
    <row r="11" spans="2:11" ht="66" x14ac:dyDescent="0.3">
      <c r="B11" s="10" t="s">
        <v>3</v>
      </c>
      <c r="C11" s="7" t="s">
        <v>13</v>
      </c>
      <c r="D11" s="157">
        <v>28544</v>
      </c>
      <c r="E11" s="158"/>
      <c r="F11" s="158"/>
      <c r="G11" s="8"/>
      <c r="H11" s="9"/>
      <c r="K11" s="11"/>
    </row>
    <row r="12" spans="2:11" x14ac:dyDescent="0.3">
      <c r="B12" s="10" t="s">
        <v>3</v>
      </c>
      <c r="C12" s="7" t="s">
        <v>14</v>
      </c>
      <c r="D12" s="157">
        <v>1427.2</v>
      </c>
      <c r="E12" s="158"/>
      <c r="F12" s="158"/>
      <c r="G12" s="8"/>
    </row>
    <row r="13" spans="2:11" x14ac:dyDescent="0.3">
      <c r="B13" s="13"/>
      <c r="C13" s="14"/>
      <c r="D13" s="8"/>
      <c r="E13" s="8"/>
      <c r="F13" s="8"/>
      <c r="G13" s="8"/>
      <c r="H13" s="12"/>
    </row>
    <row r="14" spans="2:11" x14ac:dyDescent="0.3">
      <c r="B14" s="13"/>
      <c r="C14" s="14"/>
      <c r="D14" s="8"/>
      <c r="E14" s="8" t="s">
        <v>120</v>
      </c>
      <c r="F14" s="111"/>
      <c r="G14" s="12"/>
      <c r="H14" s="12"/>
    </row>
    <row r="15" spans="2:11" x14ac:dyDescent="0.3">
      <c r="B15" s="13"/>
      <c r="C15" s="14"/>
      <c r="D15" s="8"/>
      <c r="E15" s="8"/>
      <c r="F15" s="8"/>
      <c r="G15" s="8"/>
      <c r="H15" s="12"/>
    </row>
    <row r="16" spans="2:11" x14ac:dyDescent="0.3">
      <c r="B16" s="155" t="s">
        <v>29</v>
      </c>
      <c r="C16" s="15"/>
      <c r="D16" s="16"/>
      <c r="E16" s="16"/>
      <c r="F16" s="16"/>
      <c r="G16" s="8"/>
      <c r="H16" s="12"/>
    </row>
    <row r="18" spans="1:11" x14ac:dyDescent="0.3">
      <c r="B18" s="256" t="s">
        <v>15</v>
      </c>
      <c r="C18" s="256"/>
      <c r="D18" s="156" t="s">
        <v>28</v>
      </c>
      <c r="E18" s="156" t="s">
        <v>1</v>
      </c>
      <c r="F18" s="156" t="s">
        <v>2</v>
      </c>
      <c r="G18" s="8"/>
      <c r="H18" s="12"/>
    </row>
    <row r="19" spans="1:11" ht="82.5" x14ac:dyDescent="0.3">
      <c r="B19" s="10" t="s">
        <v>3</v>
      </c>
      <c r="C19" s="7" t="s">
        <v>6</v>
      </c>
      <c r="D19" s="158">
        <v>10250</v>
      </c>
      <c r="E19" s="158"/>
      <c r="F19" s="158"/>
      <c r="G19" s="8"/>
      <c r="H19" s="12"/>
    </row>
    <row r="20" spans="1:11" x14ac:dyDescent="0.3">
      <c r="B20" s="13"/>
      <c r="C20" s="14"/>
      <c r="D20" s="8"/>
      <c r="E20" s="159"/>
      <c r="F20" s="159"/>
      <c r="G20" s="8"/>
      <c r="H20" s="12"/>
    </row>
    <row r="21" spans="1:11" x14ac:dyDescent="0.3">
      <c r="B21" s="13"/>
      <c r="C21" s="14"/>
      <c r="D21" s="8"/>
      <c r="E21" s="8" t="s">
        <v>120</v>
      </c>
      <c r="F21" s="111"/>
      <c r="G21" s="8"/>
      <c r="H21" s="12"/>
    </row>
    <row r="22" spans="1:11" x14ac:dyDescent="0.3">
      <c r="H22" s="9"/>
    </row>
    <row r="23" spans="1:11" x14ac:dyDescent="0.3">
      <c r="B23" s="155" t="s">
        <v>30</v>
      </c>
      <c r="C23" s="2"/>
      <c r="D23" s="2"/>
      <c r="E23" s="2"/>
      <c r="F23" s="2"/>
      <c r="H23" s="9"/>
    </row>
    <row r="24" spans="1:11" x14ac:dyDescent="0.3">
      <c r="H24" s="9"/>
    </row>
    <row r="25" spans="1:11" s="17" customFormat="1" x14ac:dyDescent="0.3">
      <c r="B25" s="261" t="s">
        <v>0</v>
      </c>
      <c r="C25" s="261"/>
      <c r="D25" s="156" t="s">
        <v>28</v>
      </c>
      <c r="E25" s="160" t="s">
        <v>1</v>
      </c>
      <c r="F25" s="160" t="s">
        <v>2</v>
      </c>
      <c r="H25" s="18"/>
    </row>
    <row r="26" spans="1:11" s="17" customFormat="1" ht="82.5" x14ac:dyDescent="0.3">
      <c r="B26" s="25" t="s">
        <v>3</v>
      </c>
      <c r="C26" s="26" t="s">
        <v>4</v>
      </c>
      <c r="D26" s="161">
        <v>62415</v>
      </c>
      <c r="E26" s="161"/>
      <c r="F26" s="161"/>
      <c r="H26" s="18"/>
    </row>
    <row r="27" spans="1:11" s="17" customFormat="1" x14ac:dyDescent="0.3">
      <c r="B27" s="258" t="s">
        <v>5</v>
      </c>
      <c r="C27" s="258"/>
      <c r="D27" s="31"/>
      <c r="E27" s="161"/>
      <c r="F27" s="161"/>
      <c r="H27" s="18"/>
    </row>
    <row r="28" spans="1:11" s="17" customFormat="1" ht="82.5" x14ac:dyDescent="0.3">
      <c r="A28" s="19"/>
      <c r="B28" s="25" t="s">
        <v>3</v>
      </c>
      <c r="C28" s="26" t="s">
        <v>6</v>
      </c>
      <c r="D28" s="161">
        <v>1872.4499999999998</v>
      </c>
      <c r="E28" s="161"/>
      <c r="F28" s="161"/>
      <c r="H28" s="20"/>
    </row>
    <row r="29" spans="1:11" x14ac:dyDescent="0.3">
      <c r="B29" s="51"/>
      <c r="C29" s="52"/>
      <c r="D29" s="52"/>
      <c r="E29" s="52"/>
      <c r="F29" s="53"/>
      <c r="H29" s="9"/>
    </row>
    <row r="30" spans="1:11" x14ac:dyDescent="0.3">
      <c r="B30" s="54"/>
      <c r="C30" s="55"/>
      <c r="D30" s="55"/>
      <c r="E30" s="55"/>
      <c r="F30" s="44"/>
      <c r="H30" s="9"/>
    </row>
    <row r="31" spans="1:11" ht="34.9" customHeight="1" x14ac:dyDescent="0.3">
      <c r="B31" s="257" t="s">
        <v>16</v>
      </c>
      <c r="C31" s="257"/>
      <c r="D31" s="156" t="s">
        <v>28</v>
      </c>
      <c r="E31" s="160" t="s">
        <v>1</v>
      </c>
      <c r="F31" s="160" t="s">
        <v>2</v>
      </c>
      <c r="G31" s="21"/>
      <c r="H31" s="9"/>
    </row>
    <row r="32" spans="1:11" ht="82.5" x14ac:dyDescent="0.3">
      <c r="B32" s="25" t="s">
        <v>3</v>
      </c>
      <c r="C32" s="26" t="s">
        <v>6</v>
      </c>
      <c r="D32" s="161">
        <v>3249</v>
      </c>
      <c r="E32" s="161"/>
      <c r="F32" s="161"/>
      <c r="G32" s="8"/>
      <c r="H32" s="9"/>
      <c r="K32" s="11"/>
    </row>
    <row r="33" spans="2:11" x14ac:dyDescent="0.3">
      <c r="B33" s="258" t="s">
        <v>17</v>
      </c>
      <c r="C33" s="258"/>
      <c r="D33" s="161"/>
      <c r="E33" s="161"/>
      <c r="F33" s="161"/>
      <c r="G33" s="8"/>
      <c r="H33" s="9"/>
      <c r="K33" s="11"/>
    </row>
    <row r="34" spans="2:11" ht="82.5" x14ac:dyDescent="0.3">
      <c r="B34" s="25" t="s">
        <v>3</v>
      </c>
      <c r="C34" s="26" t="s">
        <v>6</v>
      </c>
      <c r="D34" s="161">
        <v>8415.36</v>
      </c>
      <c r="E34" s="161"/>
      <c r="F34" s="161"/>
      <c r="G34" s="8"/>
      <c r="H34" s="9"/>
      <c r="K34" s="11"/>
    </row>
    <row r="35" spans="2:11" x14ac:dyDescent="0.3">
      <c r="B35" s="259" t="s">
        <v>18</v>
      </c>
      <c r="C35" s="260"/>
      <c r="D35" s="31"/>
      <c r="E35" s="161"/>
      <c r="F35" s="161"/>
      <c r="H35" s="9"/>
      <c r="K35" s="11"/>
    </row>
    <row r="36" spans="2:11" ht="82.5" x14ac:dyDescent="0.3">
      <c r="B36" s="25" t="s">
        <v>3</v>
      </c>
      <c r="C36" s="26" t="s">
        <v>123</v>
      </c>
      <c r="D36" s="161">
        <v>1710</v>
      </c>
      <c r="E36" s="161"/>
      <c r="F36" s="161"/>
      <c r="G36" s="8"/>
      <c r="H36" s="12"/>
      <c r="K36" s="11"/>
    </row>
    <row r="37" spans="2:11" x14ac:dyDescent="0.3">
      <c r="B37" s="49"/>
      <c r="C37" s="50"/>
      <c r="D37" s="162"/>
      <c r="E37" s="162"/>
      <c r="F37" s="44"/>
      <c r="G37" s="27"/>
      <c r="H37" s="12"/>
      <c r="K37" s="11"/>
    </row>
    <row r="38" spans="2:11" x14ac:dyDescent="0.3">
      <c r="B38" s="257" t="s">
        <v>20</v>
      </c>
      <c r="C38" s="257"/>
      <c r="D38" s="156" t="s">
        <v>28</v>
      </c>
      <c r="E38" s="160" t="s">
        <v>1</v>
      </c>
      <c r="F38" s="160" t="s">
        <v>2</v>
      </c>
      <c r="G38" s="8"/>
      <c r="H38" s="12"/>
      <c r="K38" s="11"/>
    </row>
    <row r="39" spans="2:11" ht="82.5" x14ac:dyDescent="0.3">
      <c r="B39" s="25" t="s">
        <v>3</v>
      </c>
      <c r="C39" s="26" t="s">
        <v>6</v>
      </c>
      <c r="D39" s="161">
        <v>200</v>
      </c>
      <c r="E39" s="161"/>
      <c r="F39" s="161"/>
      <c r="G39" s="8"/>
      <c r="H39" s="12"/>
      <c r="K39" s="11"/>
    </row>
    <row r="40" spans="2:11" x14ac:dyDescent="0.3">
      <c r="B40" s="22"/>
      <c r="C40" s="23"/>
      <c r="D40" s="159"/>
      <c r="E40" s="159"/>
      <c r="F40" s="11"/>
      <c r="G40" s="8"/>
      <c r="H40" s="12"/>
      <c r="K40" s="11"/>
    </row>
    <row r="41" spans="2:11" x14ac:dyDescent="0.3">
      <c r="E41" s="8" t="s">
        <v>120</v>
      </c>
      <c r="F41" s="111"/>
      <c r="H41" s="9"/>
    </row>
    <row r="42" spans="2:11" s="28" customFormat="1" x14ac:dyDescent="0.3">
      <c r="E42" s="29"/>
      <c r="F42" s="46"/>
      <c r="H42" s="30"/>
    </row>
    <row r="43" spans="2:11" x14ac:dyDescent="0.3">
      <c r="B43" s="155" t="s">
        <v>31</v>
      </c>
      <c r="C43" s="2"/>
      <c r="D43" s="2"/>
      <c r="E43" s="2"/>
      <c r="F43" s="2"/>
      <c r="H43" s="9"/>
    </row>
    <row r="44" spans="2:11" x14ac:dyDescent="0.3">
      <c r="H44" s="9"/>
    </row>
    <row r="45" spans="2:11" ht="32.450000000000003" customHeight="1" x14ac:dyDescent="0.3">
      <c r="B45" s="258" t="s">
        <v>21</v>
      </c>
      <c r="C45" s="258"/>
      <c r="D45" s="156" t="s">
        <v>28</v>
      </c>
      <c r="E45" s="160" t="s">
        <v>1</v>
      </c>
      <c r="F45" s="160" t="s">
        <v>2</v>
      </c>
      <c r="G45" s="21"/>
      <c r="H45" s="9"/>
    </row>
    <row r="46" spans="2:11" ht="82.5" x14ac:dyDescent="0.3">
      <c r="B46" s="25" t="s">
        <v>3</v>
      </c>
      <c r="C46" s="26" t="s">
        <v>8</v>
      </c>
      <c r="D46" s="201">
        <v>604.79999999999995</v>
      </c>
      <c r="E46" s="161"/>
      <c r="F46" s="161"/>
      <c r="G46" s="8"/>
      <c r="H46" s="9"/>
    </row>
    <row r="47" spans="2:11" x14ac:dyDescent="0.3">
      <c r="B47" s="49"/>
      <c r="C47" s="50"/>
      <c r="D47" s="162"/>
      <c r="E47" s="162"/>
      <c r="F47" s="163"/>
      <c r="G47" s="8"/>
      <c r="H47" s="9"/>
    </row>
    <row r="48" spans="2:11" ht="21" customHeight="1" x14ac:dyDescent="0.3">
      <c r="B48" s="259" t="s">
        <v>16</v>
      </c>
      <c r="C48" s="260"/>
      <c r="D48" s="31"/>
      <c r="E48" s="31"/>
      <c r="F48" s="31"/>
      <c r="H48" s="24"/>
    </row>
    <row r="49" spans="2:8" ht="82.5" x14ac:dyDescent="0.3">
      <c r="B49" s="25" t="s">
        <v>3</v>
      </c>
      <c r="C49" s="26" t="s">
        <v>6</v>
      </c>
      <c r="D49" s="161">
        <v>5531</v>
      </c>
      <c r="E49" s="161"/>
      <c r="F49" s="161"/>
      <c r="H49" s="24"/>
    </row>
    <row r="50" spans="2:8" x14ac:dyDescent="0.3">
      <c r="B50" s="259" t="s">
        <v>18</v>
      </c>
      <c r="C50" s="260"/>
      <c r="D50" s="31"/>
      <c r="E50" s="31"/>
      <c r="F50" s="31"/>
      <c r="H50" s="24"/>
    </row>
    <row r="51" spans="2:8" ht="82.5" x14ac:dyDescent="0.3">
      <c r="B51" s="25" t="s">
        <v>3</v>
      </c>
      <c r="C51" s="26" t="s">
        <v>19</v>
      </c>
      <c r="D51" s="161">
        <v>1390</v>
      </c>
      <c r="E51" s="161"/>
      <c r="F51" s="161"/>
      <c r="H51" s="24"/>
    </row>
    <row r="52" spans="2:8" ht="18.75" customHeight="1" x14ac:dyDescent="0.3">
      <c r="B52" s="259" t="s">
        <v>21</v>
      </c>
      <c r="C52" s="260"/>
      <c r="D52" s="160"/>
      <c r="E52" s="160"/>
      <c r="F52" s="160"/>
      <c r="G52" s="8"/>
      <c r="H52" s="9"/>
    </row>
    <row r="53" spans="2:8" ht="82.5" x14ac:dyDescent="0.3">
      <c r="B53" s="25" t="s">
        <v>3</v>
      </c>
      <c r="C53" s="26" t="s">
        <v>8</v>
      </c>
      <c r="D53" s="161">
        <v>561.6</v>
      </c>
      <c r="E53" s="161"/>
      <c r="F53" s="161"/>
      <c r="G53" s="8"/>
      <c r="H53" s="9"/>
    </row>
    <row r="54" spans="2:8" s="28" customFormat="1" x14ac:dyDescent="0.3">
      <c r="B54" s="36"/>
      <c r="C54" s="37"/>
      <c r="D54" s="164"/>
      <c r="E54" s="164"/>
      <c r="F54" s="164"/>
      <c r="G54" s="29"/>
      <c r="H54" s="30"/>
    </row>
    <row r="55" spans="2:8" s="28" customFormat="1" x14ac:dyDescent="0.3">
      <c r="B55" s="36"/>
      <c r="C55" s="37"/>
      <c r="D55" s="164"/>
      <c r="E55" s="8" t="s">
        <v>120</v>
      </c>
      <c r="F55" s="111"/>
      <c r="G55" s="29"/>
      <c r="H55" s="30"/>
    </row>
    <row r="56" spans="2:8" x14ac:dyDescent="0.3">
      <c r="B56" s="38"/>
      <c r="C56" s="39"/>
      <c r="D56" s="165"/>
      <c r="E56" s="165"/>
      <c r="G56" s="40"/>
      <c r="H56" s="9"/>
    </row>
    <row r="57" spans="2:8" x14ac:dyDescent="0.3">
      <c r="B57" s="259" t="s">
        <v>133</v>
      </c>
      <c r="C57" s="260"/>
      <c r="D57" s="28"/>
      <c r="E57" s="28"/>
      <c r="F57" s="28"/>
      <c r="H57" s="9"/>
    </row>
    <row r="58" spans="2:8" x14ac:dyDescent="0.3">
      <c r="B58" s="56"/>
      <c r="H58" s="9"/>
    </row>
    <row r="59" spans="2:8" ht="18.75" customHeight="1" x14ac:dyDescent="0.3">
      <c r="B59" s="262" t="s">
        <v>22</v>
      </c>
      <c r="C59" s="263"/>
      <c r="D59" s="156" t="s">
        <v>28</v>
      </c>
      <c r="E59" s="160" t="s">
        <v>1</v>
      </c>
      <c r="F59" s="160" t="s">
        <v>2</v>
      </c>
    </row>
    <row r="60" spans="2:8" x14ac:dyDescent="0.3">
      <c r="B60" s="25" t="s">
        <v>23</v>
      </c>
      <c r="C60" s="26" t="s">
        <v>24</v>
      </c>
      <c r="D60" s="161">
        <v>33990</v>
      </c>
      <c r="E60" s="161"/>
      <c r="F60" s="161"/>
    </row>
    <row r="61" spans="2:8" x14ac:dyDescent="0.3">
      <c r="B61" s="262" t="s">
        <v>125</v>
      </c>
      <c r="C61" s="263"/>
      <c r="D61" s="31"/>
      <c r="E61" s="31"/>
      <c r="F61" s="31"/>
    </row>
    <row r="62" spans="2:8" ht="33" customHeight="1" x14ac:dyDescent="0.3">
      <c r="B62" s="25" t="s">
        <v>3</v>
      </c>
      <c r="C62" s="26" t="s">
        <v>124</v>
      </c>
      <c r="D62" s="161">
        <v>33990</v>
      </c>
      <c r="E62" s="161"/>
      <c r="F62" s="161"/>
      <c r="H62" s="24"/>
    </row>
    <row r="63" spans="2:8" x14ac:dyDescent="0.3">
      <c r="B63" s="42"/>
      <c r="C63" s="43"/>
      <c r="D63" s="43"/>
      <c r="E63" s="43"/>
      <c r="F63" s="44"/>
      <c r="G63" s="33"/>
    </row>
    <row r="64" spans="2:8" x14ac:dyDescent="0.3">
      <c r="B64" s="45" t="s">
        <v>25</v>
      </c>
      <c r="C64" s="46"/>
      <c r="D64" s="46"/>
      <c r="E64" s="46"/>
      <c r="F64" s="47"/>
    </row>
    <row r="65" spans="2:8" x14ac:dyDescent="0.3">
      <c r="B65" s="264" t="s">
        <v>26</v>
      </c>
      <c r="C65" s="265"/>
      <c r="D65" s="34"/>
      <c r="E65" s="34"/>
      <c r="F65" s="34"/>
    </row>
    <row r="66" spans="2:8" ht="82.5" x14ac:dyDescent="0.3">
      <c r="B66" s="48" t="s">
        <v>3</v>
      </c>
      <c r="C66" s="35" t="s">
        <v>126</v>
      </c>
      <c r="D66" s="166">
        <v>7167</v>
      </c>
      <c r="E66" s="166"/>
      <c r="F66" s="166"/>
      <c r="H66" s="12"/>
    </row>
    <row r="68" spans="2:8" x14ac:dyDescent="0.3">
      <c r="E68" s="8" t="s">
        <v>120</v>
      </c>
      <c r="F68" s="111"/>
    </row>
    <row r="70" spans="2:8" x14ac:dyDescent="0.3">
      <c r="B70" s="155" t="s">
        <v>136</v>
      </c>
      <c r="C70" s="2"/>
      <c r="D70" s="2"/>
      <c r="E70" s="2"/>
      <c r="F70" s="2"/>
    </row>
    <row r="73" spans="2:8" ht="18.75" customHeight="1" x14ac:dyDescent="0.3">
      <c r="B73" s="261" t="s">
        <v>0</v>
      </c>
      <c r="C73" s="261"/>
      <c r="D73" s="156" t="s">
        <v>28</v>
      </c>
      <c r="E73" s="160" t="s">
        <v>1</v>
      </c>
      <c r="F73" s="160" t="s">
        <v>2</v>
      </c>
    </row>
    <row r="74" spans="2:8" ht="82.5" x14ac:dyDescent="0.3">
      <c r="B74" s="25" t="s">
        <v>3</v>
      </c>
      <c r="C74" s="26" t="s">
        <v>4</v>
      </c>
      <c r="D74" s="161">
        <v>8732</v>
      </c>
      <c r="E74" s="161"/>
      <c r="F74" s="161"/>
    </row>
    <row r="75" spans="2:8" x14ac:dyDescent="0.3">
      <c r="B75" s="258" t="s">
        <v>27</v>
      </c>
      <c r="C75" s="258"/>
      <c r="D75" s="31"/>
      <c r="E75" s="161"/>
      <c r="F75" s="161"/>
    </row>
    <row r="76" spans="2:8" ht="82.5" x14ac:dyDescent="0.3">
      <c r="B76" s="25" t="s">
        <v>3</v>
      </c>
      <c r="C76" s="26" t="s">
        <v>127</v>
      </c>
      <c r="D76" s="161">
        <v>750</v>
      </c>
      <c r="E76" s="161"/>
      <c r="F76" s="161"/>
      <c r="H76" s="24"/>
    </row>
    <row r="77" spans="2:8" x14ac:dyDescent="0.3">
      <c r="B77" s="258" t="s">
        <v>18</v>
      </c>
      <c r="C77" s="258"/>
      <c r="D77" s="31"/>
      <c r="E77" s="161"/>
      <c r="F77" s="161"/>
    </row>
    <row r="78" spans="2:8" ht="82.5" x14ac:dyDescent="0.3">
      <c r="B78" s="25" t="s">
        <v>3</v>
      </c>
      <c r="C78" s="26" t="s">
        <v>128</v>
      </c>
      <c r="D78" s="161">
        <v>995</v>
      </c>
      <c r="E78" s="161"/>
      <c r="F78" s="161"/>
    </row>
    <row r="79" spans="2:8" x14ac:dyDescent="0.3">
      <c r="B79" s="32"/>
      <c r="C79" s="32"/>
      <c r="D79" s="32"/>
      <c r="E79" s="32"/>
      <c r="F79" s="41"/>
      <c r="G79" s="27"/>
      <c r="H79" s="12"/>
    </row>
    <row r="80" spans="2:8" x14ac:dyDescent="0.3">
      <c r="B80" s="32"/>
      <c r="C80" s="32"/>
      <c r="D80" s="32"/>
      <c r="E80" s="8" t="s">
        <v>120</v>
      </c>
      <c r="F80" s="111"/>
      <c r="G80" s="27"/>
      <c r="H80" s="12"/>
    </row>
    <row r="81" spans="3:8" x14ac:dyDescent="0.3">
      <c r="H81" s="24"/>
    </row>
    <row r="82" spans="3:8" x14ac:dyDescent="0.3">
      <c r="H82" s="24"/>
    </row>
    <row r="83" spans="3:8" ht="17.25" thickBot="1" x14ac:dyDescent="0.35"/>
    <row r="84" spans="3:8" ht="17.25" thickBot="1" x14ac:dyDescent="0.35">
      <c r="D84" s="169"/>
      <c r="E84" s="169" t="s">
        <v>121</v>
      </c>
      <c r="F84" s="168"/>
    </row>
    <row r="85" spans="3:8" ht="17.25" thickBot="1" x14ac:dyDescent="0.35">
      <c r="D85" s="169"/>
      <c r="E85" s="169"/>
      <c r="F85" s="55"/>
    </row>
    <row r="86" spans="3:8" ht="17.25" thickBot="1" x14ac:dyDescent="0.35">
      <c r="D86" s="266" t="s">
        <v>122</v>
      </c>
      <c r="E86" s="267"/>
      <c r="F86" s="168"/>
    </row>
    <row r="87" spans="3:8" x14ac:dyDescent="0.3">
      <c r="C87" s="268" t="s">
        <v>139</v>
      </c>
    </row>
    <row r="88" spans="3:8" x14ac:dyDescent="0.3">
      <c r="C88" s="268"/>
    </row>
    <row r="89" spans="3:8" x14ac:dyDescent="0.3">
      <c r="C89" s="268"/>
    </row>
    <row r="90" spans="3:8" x14ac:dyDescent="0.3">
      <c r="C90" s="268"/>
    </row>
    <row r="91" spans="3:8" x14ac:dyDescent="0.3">
      <c r="C91" s="269"/>
    </row>
  </sheetData>
  <mergeCells count="24">
    <mergeCell ref="D86:E86"/>
    <mergeCell ref="B57:C57"/>
    <mergeCell ref="C87:C91"/>
    <mergeCell ref="B75:C75"/>
    <mergeCell ref="B77:C77"/>
    <mergeCell ref="B52:C52"/>
    <mergeCell ref="B59:C59"/>
    <mergeCell ref="B61:C61"/>
    <mergeCell ref="B65:C65"/>
    <mergeCell ref="B73:C73"/>
    <mergeCell ref="B38:C38"/>
    <mergeCell ref="B45:C45"/>
    <mergeCell ref="B48:C48"/>
    <mergeCell ref="B50:C50"/>
    <mergeCell ref="B25:C25"/>
    <mergeCell ref="B27:C27"/>
    <mergeCell ref="B31:C31"/>
    <mergeCell ref="B33:C33"/>
    <mergeCell ref="B35:C35"/>
    <mergeCell ref="B4:C4"/>
    <mergeCell ref="B6:C6"/>
    <mergeCell ref="B8:C8"/>
    <mergeCell ref="B10:C10"/>
    <mergeCell ref="B18:C18"/>
  </mergeCells>
  <pageMargins left="0.75" right="0.75" top="1" bottom="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ANEXO I Mediciones MBC CO</vt:lpstr>
      <vt:lpstr>Anexo II Modelo MBC CO</vt:lpstr>
      <vt:lpstr>'ANEXO I Mediciones MBC CO'!Área_de_impresión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GARRIDO, NURIA</dc:creator>
  <cp:lastModifiedBy>GARRIDO, NURIA</cp:lastModifiedBy>
  <dcterms:created xsi:type="dcterms:W3CDTF">2015-06-05T18:19:34Z</dcterms:created>
  <dcterms:modified xsi:type="dcterms:W3CDTF">2021-06-09T10:39:30Z</dcterms:modified>
</cp:coreProperties>
</file>